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defaultThemeVersion="166925"/>
  <mc:AlternateContent xmlns:mc="http://schemas.openxmlformats.org/markup-compatibility/2006">
    <mc:Choice Requires="x15">
      <x15ac:absPath xmlns:x15ac="http://schemas.microsoft.com/office/spreadsheetml/2010/11/ac" url="https://ssecom.sharepoint.com/teams/corporate-ir-results/Results Materials/2425 Interim Results/Databook/"/>
    </mc:Choice>
  </mc:AlternateContent>
  <xr:revisionPtr revIDLastSave="1386" documentId="8_{621D6C83-CA10-4130-B914-78A797EAB281}" xr6:coauthVersionLast="47" xr6:coauthVersionMax="47" xr10:uidLastSave="{C834D0F4-E07E-4799-B87D-F1223ED52926}"/>
  <bookViews>
    <workbookView xWindow="28690" yWindow="-3650" windowWidth="38620" windowHeight="21220" tabRatio="867" firstSheet="5" activeTab="5" xr2:uid="{195038F9-3B8E-4245-ADAE-2D883892B175}"/>
  </bookViews>
  <sheets>
    <sheet name="Cover" sheetId="9" r:id="rId1"/>
    <sheet name="Wind Assets" sheetId="1" r:id="rId2"/>
    <sheet name="Hydro &amp; BESS Assets" sheetId="2" r:id="rId3"/>
    <sheet name="Ren. Output " sheetId="13" r:id="rId4"/>
    <sheet name="Ren. Pipeline" sheetId="4" r:id="rId5"/>
    <sheet name="Thermal Assets &amp; Pipeline" sheetId="7" r:id="rId6"/>
    <sheet name="Thermal Output" sheetId="8" r:id="rId7"/>
    <sheet name="GB Cap. Payments " sheetId="6" r:id="rId8"/>
    <sheet name="Ire. Cap. Payments" sheetId="11" r:id="rId9"/>
    <sheet name="Transmission RIIO-T2" sheetId="15" r:id="rId10"/>
    <sheet name="Distribution RIIO-ED2" sheetId="14" r:id="rId11"/>
  </sheets>
  <externalReferences>
    <externalReference r:id="rId12"/>
    <externalReference r:id="rId13"/>
    <externalReference r:id="rId14"/>
    <externalReference r:id="rId15"/>
  </externalReferences>
  <definedNames>
    <definedName name="\M" localSheetId="0">#REF!</definedName>
    <definedName name="\M" localSheetId="7">#REF!</definedName>
    <definedName name="\M" localSheetId="2">#REF!</definedName>
    <definedName name="\M" localSheetId="3">#REF!</definedName>
    <definedName name="\M" localSheetId="4">#REF!</definedName>
    <definedName name="\M" localSheetId="6">#REF!</definedName>
    <definedName name="\M" localSheetId="1">#REF!</definedName>
    <definedName name="\M">#REF!</definedName>
    <definedName name="_xlnm._FilterDatabase" localSheetId="4" hidden="1">'Ren. Pipeline'!$B$58:$J$67</definedName>
    <definedName name="_xlnm._FilterDatabase" localSheetId="9" hidden="1">'Transmission RIIO-T2'!$B$16:$H$17</definedName>
    <definedName name="_xlnm._FilterDatabase" localSheetId="1" hidden="1">'Wind Assets'!$A$11:$DJ$69</definedName>
    <definedName name="Category">'[1] Instructions'!$B$35:$B$55</definedName>
    <definedName name="CoalGJ_KWh" localSheetId="0">#REF!</definedName>
    <definedName name="CoalGJ_KWh" localSheetId="3">#REF!</definedName>
    <definedName name="CoalGJ_KWh">#REF!</definedName>
    <definedName name="DeflatorYear">[2]GDPDeflator!$C$58:$C$66</definedName>
    <definedName name="EFList" localSheetId="0">#REF!</definedName>
    <definedName name="EFList" localSheetId="3">#REF!</definedName>
    <definedName name="EFList">#REF!</definedName>
    <definedName name="ESOS" localSheetId="0">#REF!</definedName>
    <definedName name="ESOS" localSheetId="3">#REF!</definedName>
    <definedName name="ESOS">#REF!</definedName>
    <definedName name="Fuel">'[1] Instructions'!$B$67:$B$73</definedName>
    <definedName name="GOCV" localSheetId="0">#REF!</definedName>
    <definedName name="GOCV" localSheetId="3">#REF!</definedName>
    <definedName name="GOCV">#REF!</definedName>
    <definedName name="GOTonnes_LTr" localSheetId="0">#REF!</definedName>
    <definedName name="GOTonnes_LTr" localSheetId="3">#REF!</definedName>
    <definedName name="GOTonnes_LTr">#REF!</definedName>
    <definedName name="HFOCV" localSheetId="0">#REF!</definedName>
    <definedName name="HFOCV" localSheetId="3">#REF!</definedName>
    <definedName name="HFOCV">#REF!</definedName>
    <definedName name="HFOTonnes_LTR" localSheetId="0">#REF!</definedName>
    <definedName name="HFOTonnes_LTR">#REF!</definedName>
    <definedName name="kWh_conversion__factor">'[1] Instructions'!$C$67:$C$73</definedName>
    <definedName name="Metric" localSheetId="0">#REF!</definedName>
    <definedName name="Metric" localSheetId="3">#REF!</definedName>
    <definedName name="Metric">#REF!</definedName>
    <definedName name="MFOCV" localSheetId="0">#REF!</definedName>
    <definedName name="MFOCV" localSheetId="3">#REF!</definedName>
    <definedName name="MFOCV">#REF!</definedName>
    <definedName name="MFOTonnes_LTR" localSheetId="0">#REF!</definedName>
    <definedName name="MFOTonnes_LTR" localSheetId="3">#REF!</definedName>
    <definedName name="MFOTonnes_LTR">#REF!</definedName>
    <definedName name="PFOCV" localSheetId="0">#REF!</definedName>
    <definedName name="PFOCV">#REF!</definedName>
    <definedName name="PFOTonnes_LTR" localSheetId="0">#REF!</definedName>
    <definedName name="PFOTonnes_LTR">#REF!</definedName>
    <definedName name="_xlnm.Print_Area" localSheetId="7">'GB Cap. Payments '!$B$2:$V$94</definedName>
    <definedName name="_xlnm.Print_Area" localSheetId="2">'Hydro &amp; BESS Assets'!$B$13:$H$112</definedName>
    <definedName name="_xlnm.Print_Area" localSheetId="8">'Ire. Cap. Payments'!$A$2:$V$70</definedName>
    <definedName name="_xlnm.Print_Area" localSheetId="3">'Ren. Output '!$B$2:$E$78</definedName>
    <definedName name="_xlnm.Print_Area" localSheetId="4">'Ren. Pipeline'!$B$14:$I$73</definedName>
    <definedName name="_xlnm.Print_Area" localSheetId="1">'Wind Assets'!$B$11:$R$74</definedName>
    <definedName name="RCC17EA" localSheetId="7">[3]Summary!$H$83</definedName>
    <definedName name="RCC17EA">[4]Summary!$H$83</definedName>
    <definedName name="RCC18T4" localSheetId="7">[3]Summary!$L$83</definedName>
    <definedName name="RCC18T4">[4]Summary!$L$83</definedName>
    <definedName name="RCC19T4" localSheetId="7">[3]Summary!$U$83</definedName>
    <definedName name="RCC19T4">[4]Summary!$U$83</definedName>
    <definedName name="RCC20T4" localSheetId="7">[3]Summary!$AE$83</definedName>
    <definedName name="RCC20T4">[4]Summary!$AE$83</definedName>
    <definedName name="RCC21T1" localSheetId="7">[3]Summary!$AV$83</definedName>
    <definedName name="RCC21T1">[4]Summary!$AV$83</definedName>
    <definedName name="RCC21T4" localSheetId="7">[3]Summary!$AP$83</definedName>
    <definedName name="RCC21T4">[4]Summary!$AP$83</definedName>
    <definedName name="RCC22T1" localSheetId="7">[3]Summary!$BG$83</definedName>
    <definedName name="RCC22T1">[4]Summary!$BG$83</definedName>
    <definedName name="RCC22T3" localSheetId="7">[3]Summary!$BA$83</definedName>
    <definedName name="RCC22T3">[4]Summary!$BA$83</definedName>
    <definedName name="RCC23T4" localSheetId="7">[3]Summary!$BL$83</definedName>
    <definedName name="RCC23T4">[4]Summary!$BL$83</definedName>
    <definedName name="RCC24T4" localSheetId="7">[3]Summary!$BR$83</definedName>
    <definedName name="RCC24T4">[4]Summary!$BR$83</definedName>
    <definedName name="RCC25T4" localSheetId="7">[3]Summary!$BX$83</definedName>
    <definedName name="RCC25T4">[4]Summary!$BX$83</definedName>
    <definedName name="RVC17EA" localSheetId="7">[3]Summary!$I$83</definedName>
    <definedName name="RVC17EA">[4]Summary!$I$83</definedName>
    <definedName name="TCC17EA" localSheetId="7">[3]Summary!$H$126</definedName>
    <definedName name="TCC17EA">[4]Summary!$H$126</definedName>
    <definedName name="TCC18T1" localSheetId="7">[3]Summary!$Q$126</definedName>
    <definedName name="TCC18T1">[4]Summary!$Q$126</definedName>
    <definedName name="TCC18T4" localSheetId="7">[3]Summary!$L$126</definedName>
    <definedName name="TCC18T4">[4]Summary!$L$126</definedName>
    <definedName name="TCC19T4" localSheetId="7">[3]Summary!$U$126</definedName>
    <definedName name="TCC19T4">[4]Summary!$U$126</definedName>
    <definedName name="TCC20T4" localSheetId="7">[3]Summary!$AE$126</definedName>
    <definedName name="TCC20T4">[4]Summary!$AE$126</definedName>
    <definedName name="TCC21T1" localSheetId="7">[3]Summary!$AV$126</definedName>
    <definedName name="TCC21T1">[4]Summary!$AV$126</definedName>
    <definedName name="TCC21T4" localSheetId="7">[3]Summary!$AP$126</definedName>
    <definedName name="TCC21T4">[4]Summary!$AP$126</definedName>
    <definedName name="TCC22T1" localSheetId="7">[3]Summary!$BG$126</definedName>
    <definedName name="TCC22T1">[4]Summary!$BG$126</definedName>
    <definedName name="TCC22T3" localSheetId="7">[3]Summary!$BA$126</definedName>
    <definedName name="TCC22T3">[4]Summary!$BA$126</definedName>
    <definedName name="TCC23T4" localSheetId="7">[3]Summary!$BL$126</definedName>
    <definedName name="TCC23T4">[4]Summary!$BL$126</definedName>
    <definedName name="TCC24T4" localSheetId="7">[3]Summary!$BR$126</definedName>
    <definedName name="TCC24T4">[4]Summary!$BR$126</definedName>
    <definedName name="TCC25T4" localSheetId="7">[3]Summary!$BX$126</definedName>
    <definedName name="TCC25T4">[4]Summary!$BX$126</definedName>
    <definedName name="Them_KWh" localSheetId="0">#REF!</definedName>
    <definedName name="Them_KWh" localSheetId="3">#REF!</definedName>
    <definedName name="Them_KWh">#REF!</definedName>
    <definedName name="TVC17EA" localSheetId="7">[3]Summary!$I$126</definedName>
    <definedName name="TVC17EA">[4]Summary!$I$126</definedName>
    <definedName name="TVC21T1" localSheetId="7">[3]Summary!$AW$126</definedName>
    <definedName name="TVC21T1">[4]Summary!$AW$126</definedName>
    <definedName name="TVC24T4" localSheetId="7">[3]Summary!$BS$126</definedName>
    <definedName name="TVC24T4">[4]Summary!$BS$126</definedName>
    <definedName name="TVC25T4" localSheetId="7">[3]Summary!$BY$126</definedName>
    <definedName name="TVC25T4">[4]Summary!$BY$126</definedName>
    <definedName name="Z_0125E41D_1983_4A40_BB2B_0EBC69FA67D2_.wvu.PrintArea" localSheetId="3" hidden="1">'Ren. Output '!$B$3:$E$77</definedName>
    <definedName name="Z_0C38E538_974B_4A61_B3B3_B208E1C4473A_.wvu.PrintArea" localSheetId="3" hidden="1">'Ren. Output '!$B$2:$E$77</definedName>
    <definedName name="Z_0C38E538_974B_4A61_B3B3_B208E1C4473A_.wvu.PrintArea" localSheetId="6" hidden="1">'Thermal Output'!$B$10:$J$29</definedName>
    <definedName name="Z_0E9423C1_F796_4A89_9CF3_B954A04617D7_.wvu.PrintArea" localSheetId="3" hidden="1">'Ren. Output '!$B$3:$E$77</definedName>
    <definedName name="Z_15DC5DE5_84A2_4C6D_AE4B_5283B48EFE88_.wvu.PrintArea" localSheetId="3" hidden="1">'Ren. Output '!$B$3:$E$77</definedName>
    <definedName name="Z_16698397_7DC0_4ECC_A466_AF14BF75CE05_.wvu.Cols" localSheetId="3" hidden="1">'Ren. Output '!#REF!,'Ren. Output '!#REF!,'Ren. Output '!#REF!</definedName>
    <definedName name="Z_16698397_7DC0_4ECC_A466_AF14BF75CE05_.wvu.Cols" localSheetId="6" hidden="1">'Thermal Output'!#REF!,'Thermal Output'!#REF!,'Thermal Output'!#REF!</definedName>
    <definedName name="Z_16698397_7DC0_4ECC_A466_AF14BF75CE05_.wvu.PrintArea" localSheetId="3" hidden="1">'Ren. Output '!$B$3:$E$77</definedName>
    <definedName name="Z_16865923_8594_4E8A_AD72_EC3A1F3C4099_.wvu.PrintArea" localSheetId="3" hidden="1">'Ren. Output '!$B$3:$E$77</definedName>
    <definedName name="Z_18F050DC_F39D_413D_84B3_3BC09CE53410_.wvu.PrintArea" localSheetId="3" hidden="1">'Ren. Output '!$B$3:$E$77</definedName>
    <definedName name="Z_19674750_F01D_4BD1_8382_0E2A761C1F91_.wvu.PrintArea" localSheetId="3" hidden="1">'Ren. Output '!$B$3:$E$77</definedName>
    <definedName name="Z_1BBD8CA9_7E14_477D_A137_18FF4A67D671_.wvu.PrintArea" localSheetId="3" hidden="1">'Ren. Output '!$B$3:$E$77</definedName>
    <definedName name="Z_247FF2C7_CCB5_49AC_96EB_42AC14AF0E92_.wvu.PrintArea" localSheetId="3" hidden="1">'Ren. Output '!$B$3:$E$77</definedName>
    <definedName name="Z_24807A64_62CB_463A_92F2_7DE387F5131E_.wvu.PrintArea" localSheetId="3" hidden="1">'Ren. Output '!$B$3:$E$77</definedName>
    <definedName name="Z_25114ACD_CE5E_4F43_A971_76F7562DFDBD_.wvu.PrintArea" localSheetId="3" hidden="1">'Ren. Output '!$B$3:$E$77</definedName>
    <definedName name="Z_294A5928_262D_4E26_BAF8_241065771519_.wvu.PrintArea" localSheetId="3" hidden="1">'Ren. Output '!$B$3:$E$77</definedName>
    <definedName name="Z_2AA7E281_10E9_4978_8991_EA311CBE88D1_.wvu.PrintArea" localSheetId="3" hidden="1">'Ren. Output '!$B$3:$E$77</definedName>
    <definedName name="Z_2D76A199_FC1F_4BEF_8F7B_25B1751A8F01_.wvu.PrintArea" localSheetId="3" hidden="1">'Ren. Output '!$B$3:$E$77</definedName>
    <definedName name="Z_2F42BBF3_7C48_4E86_A3EB_0CA93B4D9BAE_.wvu.PrintArea" localSheetId="6" hidden="1">'Thermal Output'!$B$10:$J$29</definedName>
    <definedName name="Z_39C5EBEA_7BD9_44C6_A5A4_86DD4F3F9254_.wvu.PrintArea" localSheetId="3" hidden="1">'Ren. Output '!$B$2:$E$77</definedName>
    <definedName name="Z_39C5EBEA_7BD9_44C6_A5A4_86DD4F3F9254_.wvu.PrintArea" localSheetId="6" hidden="1">'Thermal Output'!$B$10:$J$29</definedName>
    <definedName name="Z_3C138B24_BBC4_4D43_B3F7_EC9EBE12CEC0_.wvu.Cols" localSheetId="3" hidden="1">'Ren. Output '!#REF!,'Ren. Output '!#REF!,'Ren. Output '!#REF!</definedName>
    <definedName name="Z_3C138B24_BBC4_4D43_B3F7_EC9EBE12CEC0_.wvu.Cols" localSheetId="6" hidden="1">'Thermal Output'!#REF!,'Thermal Output'!#REF!,'Thermal Output'!#REF!</definedName>
    <definedName name="Z_3C138B24_BBC4_4D43_B3F7_EC9EBE12CEC0_.wvu.PrintArea" localSheetId="3" hidden="1">'Ren. Output '!$B$3:$E$77</definedName>
    <definedName name="Z_4281B0FA_8102_40F9_B95F_6986AC12D877_.wvu.PrintArea" localSheetId="3" hidden="1">'Ren. Output '!$B$3:$E$77</definedName>
    <definedName name="Z_47CA4D7E_0B83_422C_9065_002E1AE3BA05_.wvu.PrintArea" localSheetId="3" hidden="1">'Ren. Output '!$B$3:$E$77</definedName>
    <definedName name="Z_483FB79C_9E75_4132_B903_9637F8FD12D9_.wvu.PrintArea" localSheetId="6" hidden="1">'Thermal Output'!$B$10:$J$29</definedName>
    <definedName name="Z_4B03FF7D_C653_4EB2_8B02_C800DE18372C_.wvu.PrintArea" localSheetId="3" hidden="1">'Ren. Output '!$B$3:$E$77</definedName>
    <definedName name="Z_4B38D6AD_6C9A_4A02_83E7_9E5AFD04EB4E_.wvu.PrintArea" localSheetId="3" hidden="1">'Ren. Output '!$B$3:$E$77</definedName>
    <definedName name="Z_4D13C42A_BAFF_49A8_B45F_DDDCCF2FCAB6_.wvu.PrintArea" localSheetId="3" hidden="1">'Ren. Output '!$B$3:$E$77</definedName>
    <definedName name="Z_51A2EF6C_28BC_4170_A855_C6AB509C036F_.wvu.Cols" localSheetId="3" hidden="1">'Ren. Output '!#REF!,'Ren. Output '!#REF!,'Ren. Output '!#REF!</definedName>
    <definedName name="Z_51A2EF6C_28BC_4170_A855_C6AB509C036F_.wvu.Cols" localSheetId="6" hidden="1">'Thermal Output'!#REF!,'Thermal Output'!#REF!,'Thermal Output'!#REF!</definedName>
    <definedName name="Z_51A2EF6C_28BC_4170_A855_C6AB509C036F_.wvu.PrintArea" localSheetId="3" hidden="1">'Ren. Output '!$B$3:$E$77</definedName>
    <definedName name="Z_55AFA16D_3F10_4B77_B62C_727197E65095_.wvu.PrintArea" localSheetId="3" hidden="1">'Ren. Output '!$B$3:$E$77</definedName>
    <definedName name="Z_59200138_5BFE_4300_B9E1_207AC9ADA328_.wvu.PrintArea" localSheetId="3" hidden="1">'Ren. Output '!$B$3:$E$77</definedName>
    <definedName name="Z_5FE1C2EF_6635_44CE_A61D_3143B9B529B8_.wvu.PrintArea" localSheetId="3" hidden="1">'Ren. Output '!$B$3:$E$77</definedName>
    <definedName name="Z_6537CF7E_A369_488B_93B5_F389D81E175E_.wvu.Cols" localSheetId="3" hidden="1">'Ren. Output '!#REF!,'Ren. Output '!#REF!,'Ren. Output '!#REF!</definedName>
    <definedName name="Z_6537CF7E_A369_488B_93B5_F389D81E175E_.wvu.Cols" localSheetId="6" hidden="1">'Thermal Output'!#REF!,'Thermal Output'!#REF!,'Thermal Output'!#REF!</definedName>
    <definedName name="Z_6537CF7E_A369_488B_93B5_F389D81E175E_.wvu.PrintArea" localSheetId="3" hidden="1">'Ren. Output '!$B$3:$E$77</definedName>
    <definedName name="Z_66A47AD3_033D_4628_BAC7_35A755FB4817_.wvu.PrintArea" localSheetId="3" hidden="1">'Ren. Output '!$B$3:$E$77</definedName>
    <definedName name="Z_67FEEA3D_3D1D_4DF8_83EA_CC686EC28767_.wvu.PrintArea" localSheetId="3" hidden="1">'Ren. Output '!$B$3:$E$77</definedName>
    <definedName name="Z_6F04FA18_0A5A_4C47_BAD7_7A57BCD25361_.wvu.PrintArea" localSheetId="3" hidden="1">'Ren. Output '!$B$3:$E$77</definedName>
    <definedName name="Z_6FEB99AB_36D2_4614_B1D6_8E1E8B7D01A8_.wvu.PrintArea" localSheetId="3" hidden="1">'Ren. Output '!$B$3:$E$77</definedName>
    <definedName name="Z_7105CB82_64B7_4719_A093_3824148D531A_.wvu.PrintArea" localSheetId="3" hidden="1">'Ren. Output '!$B$3:$E$77</definedName>
    <definedName name="Z_77A39290_3DC1_4291_9027_989EED6D435A_.wvu.Cols" localSheetId="3" hidden="1">'Ren. Output '!#REF!,'Ren. Output '!#REF!,'Ren. Output '!#REF!</definedName>
    <definedName name="Z_77A39290_3DC1_4291_9027_989EED6D435A_.wvu.Cols" localSheetId="6" hidden="1">'Thermal Output'!#REF!,'Thermal Output'!#REF!,'Thermal Output'!#REF!</definedName>
    <definedName name="Z_77A39290_3DC1_4291_9027_989EED6D435A_.wvu.PrintArea" localSheetId="3" hidden="1">'Ren. Output '!$B$3:$E$77</definedName>
    <definedName name="Z_7B7D7C82_F31C_4926_8FF0_BB9DE19C5DDD_.wvu.PrintArea" localSheetId="3" hidden="1">'Ren. Output '!$B$3:$E$77</definedName>
    <definedName name="Z_82FBA84F_AA2D_4FD4_A51B_CCF26BA3F301_.wvu.PrintArea" localSheetId="6" hidden="1">'Thermal Output'!$B$10:$J$29</definedName>
    <definedName name="Z_8955C2AD_8DC6_460E_99E0_2DEDF52723CD_.wvu.PrintArea" localSheetId="3" hidden="1">'Ren. Output '!$B$3:$E$77</definedName>
    <definedName name="Z_89F7BA78_03EF_4CF8_9200_C4B9A67A1161_.wvu.PrintArea" localSheetId="6" hidden="1">'Thermal Output'!$B$10:$J$29</definedName>
    <definedName name="Z_9A562491_F28A_42D8_AE62_CA41C3D38959_.wvu.PrintArea" localSheetId="3" hidden="1">'Ren. Output '!$B$3:$E$77</definedName>
    <definedName name="Z_9A6D1684_2EE7_46D2_8438_A37BF42C226E_.wvu.PrintArea" localSheetId="3" hidden="1">'Ren. Output '!$B$3:$E$77</definedName>
    <definedName name="Z_9EAC2112_C205_4136_8F00_D462EF8B3661_.wvu.PrintArea" localSheetId="3" hidden="1">'Ren. Output '!$B$3:$E$77</definedName>
    <definedName name="Z_9F1CC75A_968D_46E7_B058_DD64ADBC932B_.wvu.PrintArea" localSheetId="3" hidden="1">'Ren. Output '!$B$3:$E$77</definedName>
    <definedName name="Z_A7746F71_4754_4692_9D71_8F7544D1316D_.wvu.PrintArea" localSheetId="3" hidden="1">'Ren. Output '!$B$3:$E$77</definedName>
    <definedName name="Z_AB063CFE_9294_44C5_95B1_667CC7261874_.wvu.PrintArea" localSheetId="3" hidden="1">'Ren. Output '!$B$3:$E$77</definedName>
    <definedName name="Z_B9A794F0_1346_4D0B_B989_E81F4D548A61_.wvu.PrintArea" localSheetId="3" hidden="1">'Ren. Output '!$B$3:$E$77</definedName>
    <definedName name="Z_BDADCEA1_0138_4CD3_AFC1_DED1232BCBD6_.wvu.Cols" localSheetId="3" hidden="1">'Ren. Output '!#REF!,'Ren. Output '!#REF!,'Ren. Output '!#REF!</definedName>
    <definedName name="Z_BDADCEA1_0138_4CD3_AFC1_DED1232BCBD6_.wvu.Cols" localSheetId="6" hidden="1">'Thermal Output'!#REF!,'Thermal Output'!#REF!,'Thermal Output'!#REF!</definedName>
    <definedName name="Z_BDADCEA1_0138_4CD3_AFC1_DED1232BCBD6_.wvu.PrintArea" localSheetId="3" hidden="1">'Ren. Output '!$B$3:$E$77</definedName>
    <definedName name="Z_BFC15388_8AD6_4082_BEAD_887DFE777166_.wvu.PrintArea" localSheetId="3" hidden="1">'Ren. Output '!$B$3:$E$77</definedName>
    <definedName name="Z_C391008E_4F95_479A_8EC3_AC049BBB1040_.wvu.Cols" localSheetId="3" hidden="1">'Ren. Output '!#REF!,'Ren. Output '!#REF!,'Ren. Output '!#REF!</definedName>
    <definedName name="Z_C391008E_4F95_479A_8EC3_AC049BBB1040_.wvu.Cols" localSheetId="6" hidden="1">'Thermal Output'!#REF!,'Thermal Output'!#REF!,'Thermal Output'!#REF!</definedName>
    <definedName name="Z_C391008E_4F95_479A_8EC3_AC049BBB1040_.wvu.PrintArea" localSheetId="3" hidden="1">'Ren. Output '!$B$3:$E$77</definedName>
    <definedName name="Z_C43FA8BD_A3FC_402C_A964_B26529807178_.wvu.PrintArea" localSheetId="3" hidden="1">'Ren. Output '!$B$3:$E$77</definedName>
    <definedName name="Z_C5667C68_B2CC_464C_B811_1948039B455E_.wvu.PrintArea" localSheetId="3" hidden="1">'Ren. Output '!$B$3:$E$77</definedName>
    <definedName name="Z_CA35A441_F70C_4633_BC3C_2F7488F70A38_.wvu.PrintArea" localSheetId="3" hidden="1">'Ren. Output '!$B$3:$E$77</definedName>
    <definedName name="Z_D2382E29_5261_41E7_99E9_019FCBEB32CB_.wvu.PrintArea" localSheetId="3" hidden="1">'Ren. Output '!$B$3:$E$77</definedName>
    <definedName name="Z_D51E0996_5ACE_4C01_968A_5A026A025F5E_.wvu.PrintArea" localSheetId="3" hidden="1">'Ren. Output '!$B$3:$E$77</definedName>
    <definedName name="Z_D629E184_2EE7_4899_9BD4_AE55F0F8A1DD_.wvu.PrintArea" localSheetId="3" hidden="1">'Ren. Output '!$B$3:$E$77</definedName>
    <definedName name="Z_DC56B35E_ED7F_4B37_BF1D_48EE04FE50D3_.wvu.PrintArea" localSheetId="3" hidden="1">'Ren. Output '!$B$3:$E$77</definedName>
    <definedName name="Z_E5C237EA_9D0E_4B75_BD2C_7FEA16C532EE_.wvu.PrintArea" localSheetId="3" hidden="1">'Ren. Output '!$B$3:$E$77</definedName>
    <definedName name="Z_E82763EE_3C64_46A1_8759_A49FF3AF0025_.wvu.PrintArea" localSheetId="3" hidden="1">'Ren. Output '!$B$3:$E$77</definedName>
    <definedName name="Z_F33BFE65_F41C_4D89_BA52_1BA19BAB0841_.wvu.PrintArea" localSheetId="3" hidden="1">'Ren. Output '!$B$3:$E$77</definedName>
    <definedName name="Z_F3EF19BD_AA9B_43B1_AB53_D516E5BCDCC7_.wvu.PrintArea" localSheetId="3" hidden="1">'Ren. Output '!$B$3:$E$77</definedName>
    <definedName name="Z_F7842529_04DE_4ABD_9564_24713D0852E1_.wvu.PrintArea" localSheetId="3" hidden="1">'Ren. Output '!$B$3:$E$77</definedName>
    <definedName name="Z_FAA0EA87_7401_4D05_B1AE_7D5A927FFBD5_.wvu.PrintArea" localSheetId="3" hidden="1">'Ren. Output '!$B$3:$E$77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4" l="1"/>
  <c r="G44" i="4"/>
  <c r="G55" i="4"/>
  <c r="G41" i="4"/>
  <c r="G40" i="4"/>
  <c r="G39" i="4"/>
  <c r="G37" i="4"/>
  <c r="G29" i="4"/>
  <c r="G43" i="4"/>
  <c r="G25" i="4"/>
  <c r="G24" i="4"/>
  <c r="G23" i="4"/>
  <c r="G22" i="4"/>
  <c r="G21" i="4"/>
  <c r="G19" i="4"/>
  <c r="G18" i="4"/>
  <c r="G17" i="4"/>
  <c r="G16" i="4"/>
  <c r="G15" i="4"/>
  <c r="G28" i="4"/>
  <c r="C12" i="4"/>
  <c r="I10" i="4"/>
  <c r="I9" i="4"/>
  <c r="I8" i="4"/>
  <c r="F8" i="4"/>
  <c r="I7" i="4"/>
  <c r="F7" i="4"/>
  <c r="C7" i="4"/>
  <c r="I6" i="4"/>
  <c r="F6" i="4"/>
  <c r="C6" i="4"/>
  <c r="I5" i="4"/>
  <c r="I11" i="4"/>
  <c r="F5" i="4"/>
  <c r="F11" i="4"/>
  <c r="C5" i="4"/>
  <c r="C11" i="4"/>
  <c r="E82" i="13"/>
  <c r="D82" i="13"/>
  <c r="E77" i="13"/>
  <c r="D77" i="13"/>
  <c r="E66" i="13"/>
  <c r="D66" i="13"/>
  <c r="E41" i="13"/>
  <c r="D41" i="13"/>
  <c r="E35" i="13"/>
  <c r="D35" i="13"/>
  <c r="E6" i="13"/>
  <c r="D6" i="13"/>
  <c r="E4" i="13"/>
  <c r="D4" i="13"/>
  <c r="F107" i="2"/>
  <c r="E107" i="2"/>
  <c r="E100" i="2"/>
  <c r="F99" i="2"/>
  <c r="F98" i="2"/>
  <c r="F96" i="2"/>
  <c r="F95" i="2"/>
  <c r="F94" i="2"/>
  <c r="F93" i="2"/>
  <c r="F92" i="2"/>
  <c r="F91" i="2"/>
  <c r="F90" i="2"/>
  <c r="F89" i="2"/>
  <c r="F88" i="2"/>
  <c r="F86" i="2"/>
  <c r="F84" i="2"/>
  <c r="F83" i="2"/>
  <c r="F82" i="2"/>
  <c r="F81" i="2"/>
  <c r="F78" i="2"/>
  <c r="F77" i="2"/>
  <c r="F74" i="2"/>
  <c r="F73" i="2"/>
  <c r="F72" i="2"/>
  <c r="F70" i="2"/>
  <c r="F69" i="2"/>
  <c r="F68" i="2"/>
  <c r="F66" i="2"/>
  <c r="F65" i="2"/>
  <c r="F64" i="2"/>
  <c r="F63" i="2"/>
  <c r="F62" i="2"/>
  <c r="F61" i="2"/>
  <c r="F59" i="2"/>
  <c r="F56" i="2"/>
  <c r="F55" i="2"/>
  <c r="F54" i="2"/>
  <c r="F53" i="2"/>
  <c r="F51" i="2"/>
  <c r="F50" i="2"/>
  <c r="F49" i="2"/>
  <c r="F48" i="2"/>
  <c r="F47" i="2"/>
  <c r="F46" i="2"/>
  <c r="F44" i="2"/>
  <c r="F42" i="2"/>
  <c r="F41" i="2"/>
  <c r="F40" i="2"/>
  <c r="F39" i="2"/>
  <c r="F38" i="2"/>
  <c r="F37" i="2"/>
  <c r="F36" i="2"/>
  <c r="F35" i="2"/>
  <c r="F34" i="2"/>
  <c r="F33" i="2"/>
  <c r="F32" i="2"/>
  <c r="F31" i="2"/>
  <c r="F30" i="2"/>
  <c r="F28" i="2"/>
  <c r="F27" i="2"/>
  <c r="F26" i="2"/>
  <c r="F25" i="2"/>
  <c r="F22" i="2"/>
  <c r="F20" i="2"/>
  <c r="F18" i="2"/>
  <c r="F17" i="2"/>
  <c r="F16" i="2"/>
  <c r="F15" i="2"/>
  <c r="F14" i="2"/>
  <c r="F100" i="2"/>
  <c r="D11" i="2"/>
  <c r="C10" i="2"/>
  <c r="C9" i="2"/>
  <c r="C5" i="2"/>
  <c r="H73" i="1"/>
  <c r="H72" i="1"/>
  <c r="K72" i="1"/>
  <c r="E69" i="1"/>
  <c r="K68" i="1"/>
  <c r="H67" i="1"/>
  <c r="M67" i="1"/>
  <c r="M69" i="1"/>
  <c r="H66" i="1"/>
  <c r="H65" i="1"/>
  <c r="H64" i="1"/>
  <c r="H63" i="1"/>
  <c r="H62" i="1"/>
  <c r="H61" i="1"/>
  <c r="P60" i="1"/>
  <c r="H59" i="1"/>
  <c r="H58" i="1"/>
  <c r="H57" i="1"/>
  <c r="H55" i="1"/>
  <c r="H54" i="1"/>
  <c r="H53" i="1"/>
  <c r="H52" i="1"/>
  <c r="P51" i="1"/>
  <c r="P69" i="1"/>
  <c r="H51" i="1"/>
  <c r="H50" i="1"/>
  <c r="H49" i="1"/>
  <c r="H48" i="1"/>
  <c r="H47" i="1"/>
  <c r="H46" i="1"/>
  <c r="H45" i="1"/>
  <c r="H44" i="1"/>
  <c r="H43" i="1"/>
  <c r="H42" i="1"/>
  <c r="H41" i="1"/>
  <c r="H40" i="1"/>
  <c r="H39" i="1"/>
  <c r="K39" i="1"/>
  <c r="H38" i="1"/>
  <c r="K38" i="1"/>
  <c r="H37" i="1"/>
  <c r="K37" i="1"/>
  <c r="H36" i="1"/>
  <c r="K36" i="1"/>
  <c r="H35" i="1"/>
  <c r="K35" i="1"/>
  <c r="H34" i="1"/>
  <c r="K34" i="1"/>
  <c r="H33" i="1"/>
  <c r="K33" i="1"/>
  <c r="H32" i="1"/>
  <c r="H31" i="1"/>
  <c r="K31" i="1"/>
  <c r="H30" i="1"/>
  <c r="K30" i="1"/>
  <c r="H29" i="1"/>
  <c r="K29" i="1"/>
  <c r="H28" i="1"/>
  <c r="K28" i="1"/>
  <c r="H27" i="1"/>
  <c r="K27" i="1"/>
  <c r="H26" i="1"/>
  <c r="K26" i="1"/>
  <c r="H25" i="1"/>
  <c r="K25" i="1"/>
  <c r="H24" i="1"/>
  <c r="K24" i="1"/>
  <c r="H22" i="1"/>
  <c r="K22" i="1"/>
  <c r="H21" i="1"/>
  <c r="K21" i="1"/>
  <c r="H20" i="1"/>
  <c r="K20" i="1"/>
  <c r="H19" i="1"/>
  <c r="K19" i="1"/>
  <c r="H18" i="1"/>
  <c r="K18" i="1"/>
  <c r="H17" i="1"/>
  <c r="K17" i="1"/>
  <c r="H16" i="1"/>
  <c r="K16" i="1"/>
  <c r="H15" i="1"/>
  <c r="K15" i="1"/>
  <c r="H14" i="1"/>
  <c r="K14" i="1"/>
  <c r="H13" i="1"/>
  <c r="K13" i="1"/>
  <c r="H12" i="1"/>
  <c r="E8" i="1"/>
  <c r="D8" i="1"/>
  <c r="C8" i="1"/>
  <c r="F7" i="1"/>
  <c r="F9" i="1"/>
  <c r="C7" i="1"/>
  <c r="D6" i="1"/>
  <c r="C6" i="1"/>
  <c r="E5" i="1"/>
  <c r="E9" i="1"/>
  <c r="C5" i="1"/>
  <c r="C9" i="1"/>
  <c r="H31" i="7"/>
  <c r="C5" i="7" s="1"/>
  <c r="C8" i="7" s="1"/>
  <c r="H51" i="7"/>
  <c r="C12" i="7" s="1"/>
  <c r="H49" i="7"/>
  <c r="H48" i="7"/>
  <c r="C14" i="7"/>
  <c r="C6" i="7"/>
  <c r="H63" i="7"/>
  <c r="H85" i="7"/>
  <c r="D12" i="8"/>
  <c r="D22" i="8"/>
  <c r="D4" i="8"/>
  <c r="D7" i="8"/>
  <c r="D6" i="8"/>
  <c r="D28" i="8"/>
  <c r="D5" i="8"/>
  <c r="D8" i="8"/>
  <c r="H41" i="8"/>
  <c r="J31" i="8"/>
  <c r="H31" i="8"/>
  <c r="J28" i="8"/>
  <c r="J5" i="8"/>
  <c r="I28" i="8"/>
  <c r="H28" i="8"/>
  <c r="H5" i="8"/>
  <c r="G28" i="8"/>
  <c r="G5" i="8"/>
  <c r="F28" i="8"/>
  <c r="F5" i="8"/>
  <c r="E28" i="8"/>
  <c r="J22" i="8"/>
  <c r="I22" i="8"/>
  <c r="H22" i="8"/>
  <c r="H4" i="8"/>
  <c r="G22" i="8"/>
  <c r="G4" i="8"/>
  <c r="F22" i="8"/>
  <c r="F4" i="8"/>
  <c r="E22" i="8"/>
  <c r="E4" i="8"/>
  <c r="J7" i="8"/>
  <c r="I7" i="8"/>
  <c r="H7" i="8"/>
  <c r="G7" i="8"/>
  <c r="F7" i="8"/>
  <c r="E7" i="8"/>
  <c r="J6" i="8"/>
  <c r="I6" i="8"/>
  <c r="H6" i="8"/>
  <c r="G6" i="8"/>
  <c r="F6" i="8"/>
  <c r="E6" i="8"/>
  <c r="I5" i="8"/>
  <c r="E5" i="8"/>
  <c r="J4" i="8"/>
  <c r="J8" i="8"/>
  <c r="I4" i="8"/>
  <c r="I8" i="8"/>
  <c r="H69" i="7"/>
  <c r="H37" i="7"/>
  <c r="G37" i="7"/>
  <c r="G31" i="7"/>
  <c r="E8" i="8"/>
  <c r="F8" i="8"/>
  <c r="H8" i="8"/>
  <c r="G8" i="8"/>
  <c r="G56" i="4"/>
  <c r="D68" i="13"/>
  <c r="D5" i="13"/>
  <c r="D7" i="13"/>
  <c r="E68" i="13"/>
  <c r="E5" i="13"/>
  <c r="E7" i="13"/>
  <c r="C11" i="2"/>
  <c r="H69" i="1"/>
  <c r="K12" i="1"/>
  <c r="K69" i="1"/>
  <c r="D5" i="1"/>
  <c r="D9" i="1"/>
  <c r="H38" i="7" l="1"/>
  <c r="H54" i="7"/>
  <c r="C11" i="7"/>
  <c r="C1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Macdonald, Iain</author>
  </authors>
  <commentList>
    <comment ref="I17" authorId="0" shapeId="0" xr:uid="{3BBB2A16-D2B8-4A0E-9CEF-CEE7AEE1927C}">
      <text>
        <r>
          <rPr>
            <b/>
            <sz val="9"/>
            <color indexed="81"/>
            <rFont val="Tahoma"/>
            <family val="2"/>
          </rPr>
          <t>Macdonald, Iain:</t>
        </r>
        <r>
          <rPr>
            <sz val="9"/>
            <color indexed="81"/>
            <rFont val="Tahoma"/>
            <family val="2"/>
          </rPr>
          <t xml:space="preserve">
Includes Peterhead</t>
        </r>
      </text>
    </comment>
    <comment ref="I29" authorId="0" shapeId="0" xr:uid="{CD9545F5-54E3-4BF0-8C45-A059929DBF20}">
      <text>
        <r>
          <rPr>
            <b/>
            <sz val="9"/>
            <color indexed="81"/>
            <rFont val="Tahoma"/>
            <family val="2"/>
          </rPr>
          <t>Macdonald, Iain:</t>
        </r>
        <r>
          <rPr>
            <sz val="9"/>
            <color indexed="81"/>
            <rFont val="Tahoma"/>
            <family val="2"/>
          </rPr>
          <t xml:space="preserve">
Makes no allowance for Triton Capacity</t>
        </r>
      </text>
    </comment>
    <comment ref="I30" authorId="0" shapeId="0" xr:uid="{903D040C-C6F2-45D6-BB37-CD4CE831E9CC}">
      <text>
        <r>
          <rPr>
            <b/>
            <sz val="9"/>
            <color indexed="81"/>
            <rFont val="Tahoma"/>
            <family val="2"/>
          </rPr>
          <t>Macdonald, Iain:</t>
        </r>
        <r>
          <rPr>
            <sz val="9"/>
            <color indexed="81"/>
            <rFont val="Tahoma"/>
            <family val="2"/>
          </rPr>
          <t xml:space="preserve">
Makes allowance for 1 month of Triton income following acquisition on 1 September</t>
        </r>
      </text>
    </comment>
    <comment ref="I49" authorId="0" shapeId="0" xr:uid="{94468CA5-A667-4A13-A076-ED46F541621B}">
      <text>
        <r>
          <rPr>
            <b/>
            <sz val="9"/>
            <color indexed="81"/>
            <rFont val="Tahoma"/>
            <family val="2"/>
          </rPr>
          <t>Macdonald, Iain:</t>
        </r>
        <r>
          <rPr>
            <sz val="9"/>
            <color indexed="81"/>
            <rFont val="Tahoma"/>
            <family val="2"/>
          </rPr>
          <t xml:space="preserve">
Includes the Slough JV</t>
        </r>
      </text>
    </comment>
    <comment ref="H57" authorId="0" shapeId="0" xr:uid="{6C49C649-18F2-450E-8062-DD1E820DCA36}">
      <text>
        <r>
          <rPr>
            <b/>
            <sz val="9"/>
            <color indexed="81"/>
            <rFont val="Tahoma"/>
            <family val="2"/>
          </rPr>
          <t>Macdonald, Iain:</t>
        </r>
        <r>
          <rPr>
            <sz val="9"/>
            <color indexed="81"/>
            <rFont val="Tahoma"/>
            <family val="2"/>
          </rPr>
          <t xml:space="preserve">
Now includes Salisbury Battery Farm which previously sat under SSE Utility Soultions</t>
        </r>
      </text>
    </comment>
    <comment ref="I65" authorId="0" shapeId="0" xr:uid="{3430FDC4-A326-432C-AD05-83734C3532C2}">
      <text>
        <r>
          <rPr>
            <b/>
            <sz val="9"/>
            <color indexed="81"/>
            <rFont val="Tahoma"/>
            <family val="2"/>
          </rPr>
          <t>Macdonald, Iain:</t>
        </r>
        <r>
          <rPr>
            <sz val="9"/>
            <color indexed="81"/>
            <rFont val="Tahoma"/>
            <family val="2"/>
          </rPr>
          <t xml:space="preserve">
Includes the Slough JV</t>
        </r>
      </text>
    </comment>
    <comment ref="I73" authorId="0" shapeId="0" xr:uid="{DEEA5C6D-413F-491B-B95C-98055EBC3183}">
      <text>
        <r>
          <rPr>
            <b/>
            <sz val="9"/>
            <color indexed="81"/>
            <rFont val="Tahoma"/>
            <family val="2"/>
          </rPr>
          <t>Macdonald, Iain:</t>
        </r>
        <r>
          <rPr>
            <sz val="9"/>
            <color indexed="81"/>
            <rFont val="Tahoma"/>
            <family val="2"/>
          </rPr>
          <t xml:space="preserve">
Includes Slough JV</t>
        </r>
      </text>
    </comment>
  </commentList>
</comments>
</file>

<file path=xl/sharedStrings.xml><?xml version="1.0" encoding="utf-8"?>
<sst xmlns="http://schemas.openxmlformats.org/spreadsheetml/2006/main" count="2238" uniqueCount="762">
  <si>
    <t>SSE plc Investor Databook</t>
  </si>
  <si>
    <t>Last updated September 2024</t>
  </si>
  <si>
    <t xml:space="preserve">Prepared on a best endeavours basis </t>
  </si>
  <si>
    <t>Please contact ir@sse.com with any questions</t>
  </si>
  <si>
    <t>Table of Contents (Linked)</t>
  </si>
  <si>
    <t>SSE Renewables - Wind asset list</t>
  </si>
  <si>
    <t>SSE Renewables - Hydro asset list</t>
  </si>
  <si>
    <t>SSE Renewables output</t>
  </si>
  <si>
    <t>SSE Renewables project pipeline</t>
  </si>
  <si>
    <t>SSE Thermal asset list and pipeline</t>
  </si>
  <si>
    <t>SSE Thermal output</t>
  </si>
  <si>
    <t>GB Capacity Market contract payments</t>
  </si>
  <si>
    <t xml:space="preserve">Irish Capacity Market contract payments </t>
  </si>
  <si>
    <t xml:space="preserve">SSEN Transmission - RIIO-T2 </t>
  </si>
  <si>
    <t xml:space="preserve">SSEN Distribution - RIIO-ED2 </t>
  </si>
  <si>
    <t>SSE Operational Wind Capacity</t>
  </si>
  <si>
    <t>Accurate as at 30 September 2024</t>
  </si>
  <si>
    <t>All Capacity</t>
  </si>
  <si>
    <t>ROC</t>
  </si>
  <si>
    <t>CfD</t>
  </si>
  <si>
    <t>REFIT</t>
  </si>
  <si>
    <t>Onshore (GB) - MW</t>
  </si>
  <si>
    <t>Onshore (NI) - MW</t>
  </si>
  <si>
    <t>Onshore (ROI) - MW</t>
  </si>
  <si>
    <t>Offshore (GB) - MW</t>
  </si>
  <si>
    <t>Total Wind - MW</t>
  </si>
  <si>
    <t>Wind farms</t>
  </si>
  <si>
    <t>Country</t>
  </si>
  <si>
    <t>Onshore/ Offshore</t>
  </si>
  <si>
    <t>Capacity (MW)</t>
  </si>
  <si>
    <t>No. Turbines</t>
  </si>
  <si>
    <t>SSE Stake (%)</t>
  </si>
  <si>
    <t>SSE Stake (MW)</t>
  </si>
  <si>
    <t>JV partner</t>
  </si>
  <si>
    <t>SSE Operated</t>
  </si>
  <si>
    <t>ROC contract (MW, SSE share)</t>
  </si>
  <si>
    <t>ROCs end date</t>
  </si>
  <si>
    <t>CfD (MW)</t>
  </si>
  <si>
    <t>Cfd Price £/MWh</t>
  </si>
  <si>
    <t>CfD end date</t>
  </si>
  <si>
    <t>REFIT (MW)</t>
  </si>
  <si>
    <t>Re-Fit End Date</t>
  </si>
  <si>
    <t>Notes</t>
  </si>
  <si>
    <t>Achany</t>
  </si>
  <si>
    <t>Scotland</t>
  </si>
  <si>
    <t>Onshore</t>
  </si>
  <si>
    <t>n/a</t>
  </si>
  <si>
    <t>Yes</t>
  </si>
  <si>
    <t>Artfield Fell</t>
  </si>
  <si>
    <t>Balmurrie Fell</t>
  </si>
  <si>
    <t>Bhlaraidh</t>
  </si>
  <si>
    <t>ROC at 0.9/MWh</t>
  </si>
  <si>
    <t>Cathkin Braes</t>
  </si>
  <si>
    <t>Clyde (original)</t>
  </si>
  <si>
    <t>Greencoat 28.2%, GLIL 21.7%</t>
  </si>
  <si>
    <t>Jul-31 - Aug-32</t>
  </si>
  <si>
    <t>Clyde Extension</t>
  </si>
  <si>
    <t>Oct-36 - Jan-37</t>
  </si>
  <si>
    <t>Drumderg</t>
  </si>
  <si>
    <t>Dunmaglass</t>
  </si>
  <si>
    <t>Greencoat 49.9%</t>
  </si>
  <si>
    <t>Fairburn</t>
  </si>
  <si>
    <t>Gordonbush</t>
  </si>
  <si>
    <t>Gordonbush extension</t>
  </si>
  <si>
    <t>-</t>
  </si>
  <si>
    <t>Griffin</t>
  </si>
  <si>
    <t>Calliachar</t>
  </si>
  <si>
    <t>Hadyard Hill</t>
  </si>
  <si>
    <t>Spurness</t>
  </si>
  <si>
    <t>Strathy North</t>
  </si>
  <si>
    <t>Stronelairg</t>
  </si>
  <si>
    <t>Tangy</t>
  </si>
  <si>
    <t>Tangy Ext</t>
  </si>
  <si>
    <t>Viking</t>
  </si>
  <si>
    <t>see notes</t>
  </si>
  <si>
    <t xml:space="preserve">100% under 15-year indexed CfD secured at £46.39 (50%) and £52.29/MWh (50%) in 2012 prices	</t>
  </si>
  <si>
    <t>Toddleburn</t>
  </si>
  <si>
    <t>Keadby</t>
  </si>
  <si>
    <t>England</t>
  </si>
  <si>
    <t>Bessy Bell 2</t>
  </si>
  <si>
    <t>Northern Ireland</t>
  </si>
  <si>
    <t>Glenconway</t>
  </si>
  <si>
    <t>Glenconway 2</t>
  </si>
  <si>
    <t>Slieve Kirk</t>
  </si>
  <si>
    <t>Tievenameenta</t>
  </si>
  <si>
    <t>Athea</t>
  </si>
  <si>
    <t>Rep. of Ireland</t>
  </si>
  <si>
    <t>Bindoo</t>
  </si>
  <si>
    <t>Boggeragh Wind farm</t>
  </si>
  <si>
    <t>Craydel ltd 47.5%; 5% other</t>
  </si>
  <si>
    <t>No</t>
  </si>
  <si>
    <t>Coomacheo</t>
  </si>
  <si>
    <t>Coomatalin</t>
  </si>
  <si>
    <t>Corneen</t>
  </si>
  <si>
    <t>Culliagh</t>
  </si>
  <si>
    <t>Curragh</t>
  </si>
  <si>
    <t>Dromada</t>
  </si>
  <si>
    <t>Dunneill</t>
  </si>
  <si>
    <t>Galway (CGT)</t>
  </si>
  <si>
    <t>Galway (Cloosh)</t>
  </si>
  <si>
    <t>Greencoat 75%</t>
  </si>
  <si>
    <t>Gartnaneane</t>
  </si>
  <si>
    <t>Kingsmountain</t>
  </si>
  <si>
    <t>Knockastanna</t>
  </si>
  <si>
    <t xml:space="preserve">Lenalea </t>
  </si>
  <si>
    <t>Coilitte</t>
  </si>
  <si>
    <t xml:space="preserve">Under long-term CPPA with Microsoft </t>
  </si>
  <si>
    <t>Leanamore</t>
  </si>
  <si>
    <t>Meentycat</t>
  </si>
  <si>
    <t>Meentycat (Meenbog Ext)</t>
  </si>
  <si>
    <t>Meentycat (Cark Ext)</t>
  </si>
  <si>
    <t>Midas Windfarm</t>
  </si>
  <si>
    <t>Craydel ltd 51%</t>
  </si>
  <si>
    <t>Mullananalt</t>
  </si>
  <si>
    <t>Rathcahill</t>
  </si>
  <si>
    <t>Richfield</t>
  </si>
  <si>
    <t>Tournafulla 1</t>
  </si>
  <si>
    <t>Tournafulla 2</t>
  </si>
  <si>
    <t>Seagreen</t>
  </si>
  <si>
    <t>Offshore</t>
  </si>
  <si>
    <t>Total</t>
  </si>
  <si>
    <t>£41.61/MWh</t>
  </si>
  <si>
    <t>Cfd in 2012 prices inflated by CPI</t>
  </si>
  <si>
    <t>Beatrice</t>
  </si>
  <si>
    <t>CIP 35%, Red Rock 25%</t>
  </si>
  <si>
    <t>£140/MWh</t>
  </si>
  <si>
    <t>Greater Gabbard</t>
  </si>
  <si>
    <t>RWE 50%</t>
  </si>
  <si>
    <t>Oct-31/Aug-32</t>
  </si>
  <si>
    <t>ROC at 2/MWh</t>
  </si>
  <si>
    <t>Recent Disposals</t>
  </si>
  <si>
    <t>Bessy Bell 1</t>
  </si>
  <si>
    <t>Sold July 2022</t>
  </si>
  <si>
    <t>Walney</t>
  </si>
  <si>
    <t>Orsted 50.1%; OPW 24.8%</t>
  </si>
  <si>
    <t>2031/32</t>
  </si>
  <si>
    <t>Double ROC, SSE share sold to Greencoat Sept 2020</t>
  </si>
  <si>
    <t>Slieve Divena 2</t>
  </si>
  <si>
    <t>Sold to Greencoat February 2020</t>
  </si>
  <si>
    <t>Prepared on best endeavours basis</t>
  </si>
  <si>
    <t>SSE Hydro &amp; BESS Capacity</t>
  </si>
  <si>
    <t>Capacity Market</t>
  </si>
  <si>
    <t xml:space="preserve">Conventional Hydro </t>
  </si>
  <si>
    <t>Breakdown:</t>
  </si>
  <si>
    <t xml:space="preserve">Run of River </t>
  </si>
  <si>
    <t xml:space="preserve">Flexible Running </t>
  </si>
  <si>
    <t xml:space="preserve">Pumped Storage </t>
  </si>
  <si>
    <t>BESS</t>
  </si>
  <si>
    <t>Total SSE Hydro &amp; BESS (MW)</t>
  </si>
  <si>
    <t>955MW de-rated to ~900MW</t>
  </si>
  <si>
    <t>Hydro Station</t>
  </si>
  <si>
    <t>Location</t>
  </si>
  <si>
    <t>Cascade</t>
  </si>
  <si>
    <t>Installed MW</t>
  </si>
  <si>
    <t>ROC contract</t>
  </si>
  <si>
    <t>ROCS end date**</t>
  </si>
  <si>
    <t>Eligible to Enter Capacity Market on an Ongoing Basis*</t>
  </si>
  <si>
    <t>Achanalt</t>
  </si>
  <si>
    <t>Conon Shin Affric Beauly</t>
  </si>
  <si>
    <t>Aigas</t>
  </si>
  <si>
    <t>Beannachran</t>
  </si>
  <si>
    <t>Cassley</t>
  </si>
  <si>
    <t>Cuileig</t>
  </si>
  <si>
    <t>Culligran Comp Set</t>
  </si>
  <si>
    <t>Culligran Unit 2</t>
  </si>
  <si>
    <t>Deanie</t>
  </si>
  <si>
    <t>Duchally</t>
  </si>
  <si>
    <t>Fasnakyle Compset</t>
  </si>
  <si>
    <t>Fasnakyle Power Station</t>
  </si>
  <si>
    <t>Grudie Bridge</t>
  </si>
  <si>
    <t>Kilmorack</t>
  </si>
  <si>
    <t>Lairg</t>
  </si>
  <si>
    <t>Luichart Dam</t>
  </si>
  <si>
    <t>Luichart Power Station</t>
  </si>
  <si>
    <t>Meig Dam</t>
  </si>
  <si>
    <t>Misgeach</t>
  </si>
  <si>
    <t>Mossford</t>
  </si>
  <si>
    <t>Mullardoch</t>
  </si>
  <si>
    <t>Orrin</t>
  </si>
  <si>
    <t>Orrin Dam</t>
  </si>
  <si>
    <t>Shin</t>
  </si>
  <si>
    <t>Shin Diversion</t>
  </si>
  <si>
    <t>Torr Achilty</t>
  </si>
  <si>
    <t>Vaich</t>
  </si>
  <si>
    <t>Ceannacroc</t>
  </si>
  <si>
    <t>Great Glen Foyers</t>
  </si>
  <si>
    <t>Cluanie</t>
  </si>
  <si>
    <t>Dundreggan Dam</t>
  </si>
  <si>
    <t>Foyers Falls</t>
  </si>
  <si>
    <t>Glendoe</t>
  </si>
  <si>
    <t>Glenmoriston</t>
  </si>
  <si>
    <t>Invergarry</t>
  </si>
  <si>
    <t>Invergarry Dam</t>
  </si>
  <si>
    <t>Kingairloch</t>
  </si>
  <si>
    <t>Livishie</t>
  </si>
  <si>
    <t>Loyne</t>
  </si>
  <si>
    <t>Morar</t>
  </si>
  <si>
    <t>Mucomir (inc Compset)</t>
  </si>
  <si>
    <t>Quoich</t>
  </si>
  <si>
    <t>Quoich Dam</t>
  </si>
  <si>
    <t>Cashlie</t>
  </si>
  <si>
    <t>Tummel Breadalbane</t>
  </si>
  <si>
    <t>Clunie Dam</t>
  </si>
  <si>
    <t>Clunie Power Station</t>
  </si>
  <si>
    <t>Cuaich</t>
  </si>
  <si>
    <t>Dalchonzie</t>
  </si>
  <si>
    <t>Errochty</t>
  </si>
  <si>
    <t>Finlarig</t>
  </si>
  <si>
    <t>Gaur</t>
  </si>
  <si>
    <t>Lednock</t>
  </si>
  <si>
    <t>Loch Ericht</t>
  </si>
  <si>
    <t>Lochay Compset</t>
  </si>
  <si>
    <t>Lochay FishPass</t>
  </si>
  <si>
    <t>Lochay Power Station</t>
  </si>
  <si>
    <t>Lubreoch</t>
  </si>
  <si>
    <t>Pitlochry</t>
  </si>
  <si>
    <t>Pitlochry Compset</t>
  </si>
  <si>
    <t>Rannoch</t>
  </si>
  <si>
    <t>St Fillans</t>
  </si>
  <si>
    <t>Stronuich</t>
  </si>
  <si>
    <t>Trinafour</t>
  </si>
  <si>
    <t>Tummel</t>
  </si>
  <si>
    <t>Truim compset</t>
  </si>
  <si>
    <t>Allt na Lairige</t>
  </si>
  <si>
    <t>Sloy Awe</t>
  </si>
  <si>
    <t>Awe Barrage</t>
  </si>
  <si>
    <t>Clachan</t>
  </si>
  <si>
    <t>Inverawe</t>
  </si>
  <si>
    <t>Kilmelford Compset</t>
  </si>
  <si>
    <t>Kilmelford</t>
  </si>
  <si>
    <t>Loch Gair</t>
  </si>
  <si>
    <t>Lussa</t>
  </si>
  <si>
    <t>Lussa Comp Set</t>
  </si>
  <si>
    <t>Nant</t>
  </si>
  <si>
    <t>Sloy</t>
  </si>
  <si>
    <t>Sron Mor</t>
  </si>
  <si>
    <t>Striven</t>
  </si>
  <si>
    <t>Tralaig</t>
  </si>
  <si>
    <t>Chliostair</t>
  </si>
  <si>
    <t>Small Hydro</t>
  </si>
  <si>
    <t>Claddoch</t>
  </si>
  <si>
    <t>Gisla</t>
  </si>
  <si>
    <t>Kerry Falls</t>
  </si>
  <si>
    <t>Loch Dubh</t>
  </si>
  <si>
    <t>Nostie Bridge</t>
  </si>
  <si>
    <t>Nostie Comp Set</t>
  </si>
  <si>
    <t>Storr Lochs</t>
  </si>
  <si>
    <t>Tobermory</t>
  </si>
  <si>
    <t>Total Conventional Hydro</t>
  </si>
  <si>
    <t>Foyers</t>
  </si>
  <si>
    <t>Pumped Storage</t>
  </si>
  <si>
    <t>Pump Storage</t>
  </si>
  <si>
    <t xml:space="preserve">Battery Energy Storage System </t>
  </si>
  <si>
    <t>ROCS end date</t>
  </si>
  <si>
    <t xml:space="preserve">Salisbury </t>
  </si>
  <si>
    <t>NA</t>
  </si>
  <si>
    <t>See notes ***</t>
  </si>
  <si>
    <t>Total BESS</t>
  </si>
  <si>
    <t>Registered capacity will be higher that GB capacity market capacity due to its de-rating factor applied each year</t>
  </si>
  <si>
    <t xml:space="preserve">*Capacity market relates to either T-1 or T-4 capacity market auction </t>
  </si>
  <si>
    <t>**Hydro assets with ROCS ending March-27 qualify to apply for capacity market in contract year 2027/2028 onwards subject to award</t>
  </si>
  <si>
    <t>***15year capacity agreement for 20MW of derated capacity</t>
  </si>
  <si>
    <t xml:space="preserve">SSE Renewables Output </t>
  </si>
  <si>
    <t>Full year to 31/03/2024</t>
  </si>
  <si>
    <t>Full year to 31/03/2023</t>
  </si>
  <si>
    <t>Renewable Summary Totals</t>
  </si>
  <si>
    <t>GWh</t>
  </si>
  <si>
    <t>Hydro and Pumped Storage</t>
  </si>
  <si>
    <t>Onshore wind (including compensated constrained off GB volumes)</t>
  </si>
  <si>
    <t>Offshore wind (including compensated constrained off GB volumes)</t>
  </si>
  <si>
    <t>Total output (including compensated constrained off GB volumes)</t>
  </si>
  <si>
    <t>Note: the numbers below have been restated to include compensated constraints at the asset level.</t>
  </si>
  <si>
    <t xml:space="preserve">HYDRO </t>
  </si>
  <si>
    <t xml:space="preserve">Conventional Hydro Output </t>
  </si>
  <si>
    <t>Foyers Gross Generation</t>
  </si>
  <si>
    <t>Site refurbishment outage November 2019 - May 2020 (unit 2) and August 2020 (unit 1)</t>
  </si>
  <si>
    <t xml:space="preserve">ONSHORE </t>
  </si>
  <si>
    <t>Artfield Fell &amp; Balmurrie Fell</t>
  </si>
  <si>
    <t>Clyde</t>
  </si>
  <si>
    <t>30% Stake in Clyde sold 18 March 2016, further 5% sold August 2017 and another 14.9% May 2018</t>
  </si>
  <si>
    <t xml:space="preserve">Cathkin Braes </t>
  </si>
  <si>
    <t>49.9% sold to Greencoat in March 2019</t>
  </si>
  <si>
    <t>Comissioned August 2021</t>
  </si>
  <si>
    <t>Griffin &amp; Calliacher</t>
  </si>
  <si>
    <t xml:space="preserve">Keadby </t>
  </si>
  <si>
    <t xml:space="preserve">Tilbury </t>
  </si>
  <si>
    <t>Sold June 2017</t>
  </si>
  <si>
    <t>na</t>
  </si>
  <si>
    <t xml:space="preserve">Total UK mainland </t>
  </si>
  <si>
    <t xml:space="preserve">Bessy Bell </t>
  </si>
  <si>
    <t>Slieve Divena II</t>
  </si>
  <si>
    <t>Sold Feburary 2020</t>
  </si>
  <si>
    <t>Total Northern Ireland</t>
  </si>
  <si>
    <t xml:space="preserve">Athea </t>
  </si>
  <si>
    <t>Boggerah</t>
  </si>
  <si>
    <t xml:space="preserve">ROI JV operated by 3rd party </t>
  </si>
  <si>
    <t>Galway (CGT) - Uggool</t>
  </si>
  <si>
    <t>Galway (CGT) - Cloosh</t>
  </si>
  <si>
    <t>SSE owned 50% stake until March 2019 when stake reduced to 25% through disposal</t>
  </si>
  <si>
    <t>Knockstanna</t>
  </si>
  <si>
    <t>Lenalea</t>
  </si>
  <si>
    <t>Midas</t>
  </si>
  <si>
    <t>Meenbog</t>
  </si>
  <si>
    <t>Tournafulla 1 &amp; 2</t>
  </si>
  <si>
    <t>Total Ireland</t>
  </si>
  <si>
    <t>SSE Total Onshore Wind</t>
  </si>
  <si>
    <t>OFFSHORE</t>
  </si>
  <si>
    <t>Online early 2019</t>
  </si>
  <si>
    <t>Sold September 2020</t>
  </si>
  <si>
    <t>Dogger Bank A</t>
  </si>
  <si>
    <t>Hunterston</t>
  </si>
  <si>
    <t>Test site decommissioned</t>
  </si>
  <si>
    <t>SSE Total Offshore Wind</t>
  </si>
  <si>
    <t>COMPENSATED CONSTRAINTS (already included in above output)</t>
  </si>
  <si>
    <t>Total Compensated Constraints</t>
  </si>
  <si>
    <t>Electricity output based on SSE 100% share of wholly owned sites and % share of joint ventures</t>
  </si>
  <si>
    <t>Wind output is at each station is gross of constrained off generation and all actual renewable output is recorded post transmission loss adjustment factor; ROCs generation is based on entire station output</t>
  </si>
  <si>
    <t>Biomass output at Slough is excluded and now part of SSE Enterprise</t>
  </si>
  <si>
    <t>SSE Renewables Project Pipeline</t>
  </si>
  <si>
    <t>Pipeline by stage</t>
  </si>
  <si>
    <t>SSE share (MW)</t>
  </si>
  <si>
    <t xml:space="preserve">Secured pipeline by technology </t>
  </si>
  <si>
    <t>Secured pipeline by Geography</t>
  </si>
  <si>
    <t>In construction</t>
  </si>
  <si>
    <t>Onshore wind inc. solar hybridisation</t>
  </si>
  <si>
    <t>Great Britain</t>
  </si>
  <si>
    <t xml:space="preserve">Late-stage development </t>
  </si>
  <si>
    <t>Offshore wind</t>
  </si>
  <si>
    <t xml:space="preserve">Ireland </t>
  </si>
  <si>
    <t xml:space="preserve">Early-stage development </t>
  </si>
  <si>
    <t>Spain</t>
  </si>
  <si>
    <t>Solar and Battery</t>
  </si>
  <si>
    <t>Other South. Europe</t>
  </si>
  <si>
    <t>Netherlands</t>
  </si>
  <si>
    <t xml:space="preserve">Poland </t>
  </si>
  <si>
    <t>Total secured pipeline</t>
  </si>
  <si>
    <t xml:space="preserve">Additional Future prospects </t>
  </si>
  <si>
    <t>Project</t>
  </si>
  <si>
    <t>Technology</t>
  </si>
  <si>
    <t>SSE Share (%)</t>
  </si>
  <si>
    <t>SSE Share (MW)</t>
  </si>
  <si>
    <t>Partner</t>
  </si>
  <si>
    <t>Offshore Wind</t>
  </si>
  <si>
    <t>Equinor &amp; Vargronn</t>
  </si>
  <si>
    <t>100% under 15-year indexed CfD secured at £39.65/MWh in 2012 prices</t>
  </si>
  <si>
    <t>Dogger Bank B</t>
  </si>
  <si>
    <t>100% under 15-year indexed CfD secured at £41.61/MWh in 2012 prices</t>
  </si>
  <si>
    <t>Dogger Bank C</t>
  </si>
  <si>
    <t>Yellow River</t>
  </si>
  <si>
    <t>Onshore Wind</t>
  </si>
  <si>
    <t>Ireland</t>
  </si>
  <si>
    <t>100% under up-to 16.5 year partially indexed RESS-3 contract</t>
  </si>
  <si>
    <t>Aberarder</t>
  </si>
  <si>
    <t>100% under 15-year indexed CfD secured at £52.29/MWh in 2012 prices</t>
  </si>
  <si>
    <t>Littleton</t>
  </si>
  <si>
    <t>Solar PV</t>
  </si>
  <si>
    <t>Ferrybridge</t>
  </si>
  <si>
    <t>Battery Storage</t>
  </si>
  <si>
    <t>Monk Fryston</t>
  </si>
  <si>
    <t>Fiddler's Ferry</t>
  </si>
  <si>
    <t>Chaintrix</t>
  </si>
  <si>
    <t>France</t>
  </si>
  <si>
    <t>Jubera I &amp; II</t>
  </si>
  <si>
    <t xml:space="preserve">Spain </t>
  </si>
  <si>
    <t>Castel Favorito</t>
  </si>
  <si>
    <t>Italy, Greece, France</t>
  </si>
  <si>
    <t>Masseria La Cattiva</t>
  </si>
  <si>
    <t>Total in construction</t>
  </si>
  <si>
    <t>Seagreen 1A</t>
  </si>
  <si>
    <t>Strathy South</t>
  </si>
  <si>
    <t>Bhlaraidh Extension</t>
  </si>
  <si>
    <t>Cloiche</t>
  </si>
  <si>
    <t>Drumnahough</t>
  </si>
  <si>
    <t>Tangy Repower</t>
  </si>
  <si>
    <t>Spain (Various)</t>
  </si>
  <si>
    <t>Other Southern Europe (various)</t>
  </si>
  <si>
    <t>Coire Glas</t>
  </si>
  <si>
    <t>Pumped storage</t>
  </si>
  <si>
    <t>Staythorpe BESS</t>
  </si>
  <si>
    <t>ByPass</t>
  </si>
  <si>
    <t>Tawnaghmore</t>
  </si>
  <si>
    <t>Derrymeen</t>
  </si>
  <si>
    <t>Lely</t>
  </si>
  <si>
    <t xml:space="preserve">Total late-stage development </t>
  </si>
  <si>
    <t>Arklow Bank 2</t>
  </si>
  <si>
    <t>Berwick Bank</t>
  </si>
  <si>
    <t>North Falls</t>
  </si>
  <si>
    <t>RWE</t>
  </si>
  <si>
    <t>Greater Gabbard Extension</t>
  </si>
  <si>
    <t>Ossian</t>
  </si>
  <si>
    <t>Marubeni &amp; CIP</t>
  </si>
  <si>
    <t>ScotWind auction lease</t>
  </si>
  <si>
    <t>Dogger Bank D</t>
  </si>
  <si>
    <t>Other GB &amp; Ire (Various)</t>
  </si>
  <si>
    <t>GB &amp; Ireland</t>
  </si>
  <si>
    <t>50-100%</t>
  </si>
  <si>
    <t>Achany Extension, Inchamore, Gortyrahilly, Cummeennabuddoge, Sheskin South, Glenora</t>
  </si>
  <si>
    <t xml:space="preserve"> Eggborough</t>
  </si>
  <si>
    <t xml:space="preserve">Poland Solar </t>
  </si>
  <si>
    <t>DSA with IBC and Optisol</t>
  </si>
  <si>
    <t>Staythorpe</t>
  </si>
  <si>
    <t xml:space="preserve">Total early-stage development </t>
  </si>
  <si>
    <t>Total Secured Pipeline</t>
  </si>
  <si>
    <t>Other GB onshore</t>
  </si>
  <si>
    <t>c1100</t>
  </si>
  <si>
    <t>Other Ireland onshore</t>
  </si>
  <si>
    <t>c260</t>
  </si>
  <si>
    <t>c920</t>
  </si>
  <si>
    <t>Other Southern Europe</t>
  </si>
  <si>
    <t>c440</t>
  </si>
  <si>
    <t>Other GB Hydro</t>
  </si>
  <si>
    <t>Hydroelectric</t>
  </si>
  <si>
    <t>c900</t>
  </si>
  <si>
    <t>Japanese Projects</t>
  </si>
  <si>
    <t>Japan</t>
  </si>
  <si>
    <t>c4,000</t>
  </si>
  <si>
    <t>c3,200</t>
  </si>
  <si>
    <t>c700</t>
  </si>
  <si>
    <t>Other GB Solar &amp; Battery</t>
  </si>
  <si>
    <t>c2,400</t>
  </si>
  <si>
    <t>Total future prospects</t>
  </si>
  <si>
    <t>~ 10GW</t>
  </si>
  <si>
    <t>All capacities are subject to change as projects refined.</t>
  </si>
  <si>
    <t>Reflects ownership and development status as at September 2024</t>
  </si>
  <si>
    <t>Onshore includes solar hybridisation</t>
  </si>
  <si>
    <t xml:space="preserve">Late-stage is consented in GB and land or grid security elsewhere, early-stage has land/seabed rights in GB and some security over planning ot land elsewhere </t>
  </si>
  <si>
    <t>Future prospects are named sites where non-exclusive development activity is underway</t>
  </si>
  <si>
    <t>SSE Thermal Capacity</t>
  </si>
  <si>
    <t>Summary totals</t>
  </si>
  <si>
    <t>MW</t>
  </si>
  <si>
    <t>GB gas- and oil-fired</t>
  </si>
  <si>
    <t>Irish gas- and oil-fired</t>
  </si>
  <si>
    <t>Coal-fired</t>
  </si>
  <si>
    <t>zero</t>
  </si>
  <si>
    <t>Total Thermal generating capacity</t>
  </si>
  <si>
    <t>Capacity in development</t>
  </si>
  <si>
    <t>CCS and Hydrogen projects</t>
  </si>
  <si>
    <t xml:space="preserve">Other </t>
  </si>
  <si>
    <t xml:space="preserve">Total Low-Carbon in development </t>
  </si>
  <si>
    <t xml:space="preserve">Total Hydrogen Production in development </t>
  </si>
  <si>
    <t xml:space="preserve">SSE Thermal Capacity </t>
  </si>
  <si>
    <t>Asset</t>
  </si>
  <si>
    <t>SSE ownership</t>
  </si>
  <si>
    <t>Partners</t>
  </si>
  <si>
    <t>SSE Capacity Share at September 2024</t>
  </si>
  <si>
    <t>Eligible for Capacity Market</t>
  </si>
  <si>
    <t>Commercial Year</t>
  </si>
  <si>
    <t>Capacity Obiligation until</t>
  </si>
  <si>
    <t>Corrected LHV Efficiency (FY24)</t>
  </si>
  <si>
    <t>Great Britain capacity</t>
  </si>
  <si>
    <t>Keadby 1</t>
  </si>
  <si>
    <t>CCGT</t>
  </si>
  <si>
    <t>Keadby OCGT</t>
  </si>
  <si>
    <t>OCGT</t>
  </si>
  <si>
    <t>Keadby 2</t>
  </si>
  <si>
    <t xml:space="preserve">16 Years commencing October 2022 </t>
  </si>
  <si>
    <t>FEED study underway for potential hydrogen blending</t>
  </si>
  <si>
    <t>Medway</t>
  </si>
  <si>
    <t>Capacity obligation in 2023/24 &amp; 2026/27 but none in 2025/26</t>
  </si>
  <si>
    <t>Peterhead</t>
  </si>
  <si>
    <t>Repowered 2000</t>
  </si>
  <si>
    <t>Seabank</t>
  </si>
  <si>
    <t>CK Infrastructure Holdings Limited</t>
  </si>
  <si>
    <t>Around 55%</t>
  </si>
  <si>
    <t>Third party has offtake agreement for 100% of output from Sept 2021</t>
  </si>
  <si>
    <t>Marchwood</t>
  </si>
  <si>
    <t>Munich Re</t>
  </si>
  <si>
    <t>SSE has offtake agreement for 100% of output</t>
  </si>
  <si>
    <t>Burghfield</t>
  </si>
  <si>
    <t xml:space="preserve">Chickerell </t>
  </si>
  <si>
    <t>Saltend</t>
  </si>
  <si>
    <t>CCGT &amp; CHP</t>
  </si>
  <si>
    <t>Equinor</t>
  </si>
  <si>
    <t>Acquired September 2022, potential for hydrogen blending</t>
  </si>
  <si>
    <t>Indian Queens</t>
  </si>
  <si>
    <t xml:space="preserve">Oil Fired </t>
  </si>
  <si>
    <t>Acquired September 2022</t>
  </si>
  <si>
    <t>Slough Multifuel</t>
  </si>
  <si>
    <t>Waste to Energy</t>
  </si>
  <si>
    <t>Copenhagen Infrastructure Partners</t>
  </si>
  <si>
    <t>First Commercial operation in 01/10/2024</t>
  </si>
  <si>
    <t>Total Great Britain</t>
  </si>
  <si>
    <t>Irish capacity</t>
  </si>
  <si>
    <t>Great Island</t>
  </si>
  <si>
    <t xml:space="preserve">Rhode </t>
  </si>
  <si>
    <t>Total gas- and oil-fired capacity owned by SSE Thermal</t>
  </si>
  <si>
    <t>Gas storage capacity</t>
  </si>
  <si>
    <t>Aldbrough Gas Storage</t>
  </si>
  <si>
    <t>Gas storage</t>
  </si>
  <si>
    <t>74mTh of storage capacity (SSE share)</t>
  </si>
  <si>
    <t>Atwick Gas Storage</t>
  </si>
  <si>
    <t>118mTh of storage capacity</t>
  </si>
  <si>
    <t>192mTh of storage capacity (SSE share)</t>
  </si>
  <si>
    <t>New-build Low-Carbon Development Projects and Opportunities</t>
  </si>
  <si>
    <t>See note 6</t>
  </si>
  <si>
    <t>Keadby 3 Carbon Capture</t>
  </si>
  <si>
    <t>CCGT with CCS</t>
  </si>
  <si>
    <t>Yes, but primary route DPA</t>
  </si>
  <si>
    <t>Fully consented</t>
  </si>
  <si>
    <t>Peterhead Carbon Capture</t>
  </si>
  <si>
    <t>FEED study underway</t>
  </si>
  <si>
    <t>Ince / Hynet</t>
  </si>
  <si>
    <t>CCGT with CCS / H2</t>
  </si>
  <si>
    <t>Yes, dependent on technology</t>
  </si>
  <si>
    <t>Keadby Next Generation</t>
  </si>
  <si>
    <t>CCGT with Hydrogen</t>
  </si>
  <si>
    <t>Ferrybridge Next Generation</t>
  </si>
  <si>
    <t>CCGT or OCGT with CCS / H2</t>
  </si>
  <si>
    <t xml:space="preserve">Aldbrough Hydrogen Pathfinder </t>
  </si>
  <si>
    <t>OCGT with Hydrogen</t>
  </si>
  <si>
    <t>35MW PEM Electrolyser, 20GWh storage cavern and 50MW OCGT
progressing through Net Zero Hydrogen Fund process</t>
  </si>
  <si>
    <t>Tarbert Next Generation</t>
  </si>
  <si>
    <t>OCGT with Biofuel</t>
  </si>
  <si>
    <t>10-year capacity agreement in Irish T-4 Capacity Auction, to commence in 2026/27</t>
  </si>
  <si>
    <t xml:space="preserve">Platin </t>
  </si>
  <si>
    <t>New-build Hydrogen Production and Storage Projects and Opportunities</t>
  </si>
  <si>
    <t>MWe</t>
  </si>
  <si>
    <t>Aldbrough Hydrogen Storage</t>
  </si>
  <si>
    <t>Hydrogen Storage</t>
  </si>
  <si>
    <t>Expected 320GWh Hydrogen storage capacity (for 100% of site)</t>
  </si>
  <si>
    <t>35MWe PEM Electrolyser, 20GWh storage cavern and 50MW OCGT
progressing through Net Zero Hydrogen Fund process</t>
  </si>
  <si>
    <t>H2NorthEast - Phase 1</t>
  </si>
  <si>
    <t xml:space="preserve">H2 Production </t>
  </si>
  <si>
    <t>Kellas Midstream</t>
  </si>
  <si>
    <t>Blue hydrogen production facility in Teesside - 355MW in phase one, 1GW phase two</t>
  </si>
  <si>
    <t>Gowy Green - Phase 1</t>
  </si>
  <si>
    <t>EET Hydrogen</t>
  </si>
  <si>
    <t xml:space="preserve">Green hydrogen production facility in Cheshire - 40MWe </t>
  </si>
  <si>
    <t>Ferrybridge Hydrogen - Phase 1</t>
  </si>
  <si>
    <t xml:space="preserve">Green hydrogen production facility in Yorkshire - 50MWe </t>
  </si>
  <si>
    <t>Recent Disposals/Closures</t>
  </si>
  <si>
    <t xml:space="preserve">Tarbert </t>
  </si>
  <si>
    <t>Oil</t>
  </si>
  <si>
    <t>1970/1976</t>
  </si>
  <si>
    <t>Required to close by end of December 2023</t>
  </si>
  <si>
    <t>Ferrybridge Multifuel</t>
  </si>
  <si>
    <t>Wheelabrator</t>
  </si>
  <si>
    <t>Sold October 2020</t>
  </si>
  <si>
    <t>Ferrybridge Multifuel 2</t>
  </si>
  <si>
    <t>Skelton Grange</t>
  </si>
  <si>
    <t>Development project, sold October 2020</t>
  </si>
  <si>
    <t xml:space="preserve">Ferrybridge </t>
  </si>
  <si>
    <t>Coal</t>
  </si>
  <si>
    <t>closed</t>
  </si>
  <si>
    <t>Closed March 2016</t>
  </si>
  <si>
    <t>Was 2GW when fully operational</t>
  </si>
  <si>
    <t xml:space="preserve">Fiddlers Ferry </t>
  </si>
  <si>
    <t>Closed March 2020</t>
  </si>
  <si>
    <t>Capacities for are as per published Transmission Entry Capacity (TEC) where available, with an estimate provided for development opportunities without grid offers</t>
  </si>
  <si>
    <t>Corrected LHV efficiency based on energy sent out at peak efficiency, and corrected for site-specific ambient conditions</t>
  </si>
  <si>
    <t>CCGT : Combined Cycle Gas Turbine; OCGT Open Cycle Gas Turbine</t>
  </si>
  <si>
    <t xml:space="preserve">Project pipeline capacity does not necessarily relate to incremental capacity and may include repurposing </t>
  </si>
  <si>
    <t>Some smaller sites are not part of SSE's Thermal operations and are operated by SSEN Distribution or Distributed Energy</t>
  </si>
  <si>
    <t>Thermal Capacity Operated by SSEN Distribution</t>
  </si>
  <si>
    <t>Ownership</t>
  </si>
  <si>
    <t>Installed Capacity (MW)</t>
  </si>
  <si>
    <t>SSE Capacity Share at Sep '23</t>
  </si>
  <si>
    <t>Lerwick</t>
  </si>
  <si>
    <t>Island Diesels</t>
  </si>
  <si>
    <t>SSE Thermal Output</t>
  </si>
  <si>
    <t>Full year to 31/03/2022</t>
  </si>
  <si>
    <t>Full year to 31/03/2021</t>
  </si>
  <si>
    <t>Full year to 31/03/2020</t>
  </si>
  <si>
    <t>Full year to 31/03/2019</t>
  </si>
  <si>
    <t>Full Year to 31/03/2018</t>
  </si>
  <si>
    <t>Energy from waste</t>
  </si>
  <si>
    <t>GB</t>
  </si>
  <si>
    <t>100%, 1,184GWh of pre-commissioning output excluded in FY23</t>
  </si>
  <si>
    <t>100% of output up to Sept 2021, when offtake agreement expired, and 50% thereafter</t>
  </si>
  <si>
    <t>100% PPAs as per contractual arrangments</t>
  </si>
  <si>
    <t xml:space="preserve">Saltend </t>
  </si>
  <si>
    <t xml:space="preserve">Joint aquired with Equinor Sept 2022, 50% share </t>
  </si>
  <si>
    <t>Burghfield and Chickerell</t>
  </si>
  <si>
    <t>CHPs</t>
  </si>
  <si>
    <t>closed April 2019</t>
  </si>
  <si>
    <t>Total GB Thermal Business Generation Output (GWh)</t>
  </si>
  <si>
    <t>Great Island CCGT</t>
  </si>
  <si>
    <t>Tarbert</t>
  </si>
  <si>
    <t>Rhode</t>
  </si>
  <si>
    <t>Total Irish thermal output GWh</t>
  </si>
  <si>
    <t>Energy from Waste</t>
  </si>
  <si>
    <t>50% of output until sold in 2020</t>
  </si>
  <si>
    <t>Coal-fired Output</t>
  </si>
  <si>
    <t>Fiddlers Ferry</t>
  </si>
  <si>
    <t>site closed 31 March 2020</t>
  </si>
  <si>
    <t>Generation ouput GB is total net exported Metered Data @ NBP (sometimes estimated at period end). Eire is data final as published by Single Electricity Market Operator</t>
  </si>
  <si>
    <t>Plant operated by Distribution</t>
  </si>
  <si>
    <t>Small island diesels</t>
  </si>
  <si>
    <t>SSE Capacity Payment Schedule</t>
  </si>
  <si>
    <t>Last Updated</t>
  </si>
  <si>
    <t>Contract Year 
(1 October  to 30 September)</t>
  </si>
  <si>
    <t>SSE Financial Year 
(1 April to 30 March)</t>
  </si>
  <si>
    <t>Multi-Year Contracts</t>
  </si>
  <si>
    <t>Delivery Year/
Financial Year</t>
  </si>
  <si>
    <t>Auction</t>
  </si>
  <si>
    <t>Contract price £/Kw</t>
  </si>
  <si>
    <t>Price Basis</t>
  </si>
  <si>
    <t>Totals</t>
  </si>
  <si>
    <t>Renewables</t>
  </si>
  <si>
    <t>Thermal</t>
  </si>
  <si>
    <t>Unit</t>
  </si>
  <si>
    <t>Business Unit</t>
  </si>
  <si>
    <t>Length of Contract
(years)</t>
  </si>
  <si>
    <t>First Delivery Year</t>
  </si>
  <si>
    <t>Capacity Obligation (MW)</t>
  </si>
  <si>
    <t>Clearing Price* (£/kW)</t>
  </si>
  <si>
    <t>Base Year</t>
  </si>
  <si>
    <t>Approx Revenue Each Winter (Oct-March) of Contract (£m)</t>
  </si>
  <si>
    <t>Approx Revenue Each Summer (March-Sept) Of Contract (£m)</t>
  </si>
  <si>
    <t>2017/18</t>
  </si>
  <si>
    <t>T-1</t>
  </si>
  <si>
    <t>2023/24</t>
  </si>
  <si>
    <t>2018/19</t>
  </si>
  <si>
    <t>Value (£million)</t>
  </si>
  <si>
    <t>2024/25</t>
  </si>
  <si>
    <t>2019/20</t>
  </si>
  <si>
    <t>Gordonbush Extension</t>
  </si>
  <si>
    <t>Value (£m)</t>
  </si>
  <si>
    <t>Salisbury Battery</t>
  </si>
  <si>
    <t>2025/26</t>
  </si>
  <si>
    <t>T-4</t>
  </si>
  <si>
    <t>p</t>
  </si>
  <si>
    <t>Ferrybridge BESS</t>
  </si>
  <si>
    <t>2027/28</t>
  </si>
  <si>
    <t>2022/23</t>
  </si>
  <si>
    <t>a</t>
  </si>
  <si>
    <t>Fiddlers Ferry BESS</t>
  </si>
  <si>
    <t>Monk Fryston BESS</t>
  </si>
  <si>
    <t>* Clearing prices subject to CPI indexation  Please see Footnote 12 for confirmation as to how indexation is being allowed for within the table.</t>
  </si>
  <si>
    <t>2020/21</t>
  </si>
  <si>
    <t>2021/22</t>
  </si>
  <si>
    <t>T-3</t>
  </si>
  <si>
    <t>Multi-Year</t>
  </si>
  <si>
    <t>Value(£m)</t>
  </si>
  <si>
    <t>2026/27</t>
  </si>
  <si>
    <t>Capacities are in line with de-rating factors issued by the delivery body for each contract year, therefore will not directly match SSE's published station capacities</t>
  </si>
  <si>
    <t>Contract years are October - September</t>
  </si>
  <si>
    <t>SSE Financial years are April - March</t>
  </si>
  <si>
    <t>Contract payments are weighted depending on demand weighting and are calculated by EMRS on behalf of the ESC.    Currently assumes 55% weighting Oct - March; 45% weighting Apr - Sept.</t>
  </si>
  <si>
    <t xml:space="preserve">Where relevant, the table allows SSE's equity share of JV capacity contract volumes and income </t>
  </si>
  <si>
    <t xml:space="preserve">The above table includes Peterhead's contract year 19/20 and 20/21 secured on the secondary market. </t>
  </si>
  <si>
    <t>c988MW of conventional and pumped storage hydro capacity and c38MW of Wind particpates and have been awarded capacity mechanism contracts (pre- derating adjustment factor)</t>
  </si>
  <si>
    <t>p (published at time of auction); a (actual based on CPI); e (estimate based on forecast CPI)</t>
  </si>
  <si>
    <t>More info publishes website link  - https://www.emrdeliverybody.com/sitepages/home.aspx.</t>
  </si>
  <si>
    <t>Due to the temporary suspsension of GB capacity market payments relating to contract yar 2018/19; Sept 2018 to March 2019 payments were received by SSE in its financial year 2019/20.</t>
  </si>
  <si>
    <t>Clearing price in the t-3 and t-4 auctions are subject to CPI Indexation. The above table allows for adjusted clearing prices as confirmed by EMRS only i.e. up to and including the current Delivery Year.  For future years, no assumption is being made as to the rate of Indexation that will apply.</t>
  </si>
  <si>
    <t>Contract Year 
(1 October to 1 October)</t>
  </si>
  <si>
    <t>SSE Financial Year
(1 April to 31 March)</t>
  </si>
  <si>
    <t>SSE Financial year</t>
  </si>
  <si>
    <t xml:space="preserve">Multi-year Contracts </t>
  </si>
  <si>
    <t>Contract price €/MW</t>
  </si>
  <si>
    <t>Clearing Price* (€/MW)</t>
  </si>
  <si>
    <t>Annual Revenue Throughout Contract (€m)</t>
  </si>
  <si>
    <t>Platin OCGT</t>
  </si>
  <si>
    <t>Value (€m)</t>
  </si>
  <si>
    <t>Tarbert OCGT</t>
  </si>
  <si>
    <t>Value (€million)</t>
  </si>
  <si>
    <t>T-2</t>
  </si>
  <si>
    <t>Multi Year</t>
  </si>
  <si>
    <t>Capacities are in line with the de-rating factors published for the relevant auction process, therefore will not directly match SSE's published station capacities</t>
  </si>
  <si>
    <t>Contract years are October - October</t>
  </si>
  <si>
    <t>Key Parameters</t>
  </si>
  <si>
    <t>SSEN Transmission                                 RIIO-T2 Agreement                              April 2021-March 2026</t>
  </si>
  <si>
    <t>Comments</t>
  </si>
  <si>
    <t>Cost of Equity (real)​</t>
  </si>
  <si>
    <t>4.25% (FDs); 4.76% (2024)</t>
  </si>
  <si>
    <t>Adjusted annually for risk-free rate</t>
  </si>
  <si>
    <t>Cost of Debt (real)​</t>
  </si>
  <si>
    <t>1.58% (FDs); 2.05% (2024</t>
  </si>
  <si>
    <t>Adjusted annually for iBoxx GBP utilities index 10yr+</t>
  </si>
  <si>
    <t>Gearing ​</t>
  </si>
  <si>
    <t>Notional rather than actual</t>
  </si>
  <si>
    <t>WACC (real)​</t>
  </si>
  <si>
    <t>2.8% (FDs); 3.3% (2024)</t>
  </si>
  <si>
    <t xml:space="preserve">CPIH Inflation added
</t>
  </si>
  <si>
    <t>Baseline Totex​</t>
  </si>
  <si>
    <t>£2.1bn</t>
  </si>
  <si>
    <t xml:space="preserve">18/19 prices </t>
  </si>
  <si>
    <t>Potential uncertainty mechanism TOTEX​</t>
  </si>
  <si>
    <t>£3.4bn</t>
  </si>
  <si>
    <t>18/19 prices</t>
  </si>
  <si>
    <t>Capitalisation rate ​</t>
  </si>
  <si>
    <t xml:space="preserve">77%- baseline totex
85%- Uncertainty Mechanism totex
</t>
  </si>
  <si>
    <t>Totex sharing factor ​</t>
  </si>
  <si>
    <t>64% shared with consumers</t>
  </si>
  <si>
    <t>As per 26 July 2024 published PCFM</t>
  </si>
  <si>
    <t>"Recovered revenue "</t>
  </si>
  <si>
    <t>"Tariff set in Jan 2024"</t>
  </si>
  <si>
    <t>"Allowed Revenue"</t>
  </si>
  <si>
    <t>SSEN Transmission Revenue​</t>
  </si>
  <si>
    <t>Price base​</t>
  </si>
  <si>
    <t>FY22​</t>
  </si>
  <si>
    <t>FY23​</t>
  </si>
  <si>
    <t>FY24​</t>
  </si>
  <si>
    <t>FY25​</t>
  </si>
  <si>
    <t>FY26​</t>
  </si>
  <si>
    <t>Fast money ​</t>
  </si>
  <si>
    <t>£m 18/19</t>
  </si>
  <si>
    <t>Depreciation​</t>
  </si>
  <si>
    <t xml:space="preserve"> 236.1 </t>
  </si>
  <si>
    <t>257.1 </t>
  </si>
  <si>
    <t>Return on RAV​</t>
  </si>
  <si>
    <t>178.1 </t>
  </si>
  <si>
    <t>231.5 </t>
  </si>
  <si>
    <t>Pass-through expenditure ​</t>
  </si>
  <si>
    <t>52.8 </t>
  </si>
  <si>
    <t>54.9 </t>
  </si>
  <si>
    <t>Other​</t>
  </si>
  <si>
    <t>(5.0) </t>
  </si>
  <si>
    <t>10.9 </t>
  </si>
  <si>
    <t>Inflation adjustment​</t>
  </si>
  <si>
    <t>206.1 </t>
  </si>
  <si>
    <t>270.2 </t>
  </si>
  <si>
    <t>Timing adjustments​</t>
  </si>
  <si>
    <t>£m nominal</t>
  </si>
  <si>
    <t>Total revenue​</t>
  </si>
  <si>
    <t>593.6 </t>
  </si>
  <si>
    <t>632.8 </t>
  </si>
  <si>
    <t>855.9 </t>
  </si>
  <si>
    <t>781.1 </t>
  </si>
  <si>
    <t>1,174.5 </t>
  </si>
  <si>
    <t>TOTEX</t>
  </si>
  <si>
    <t>Regulated Asset Value​</t>
  </si>
  <si>
    <t>£m Nominal</t>
  </si>
  <si>
    <t>Inflation Assumption​</t>
  </si>
  <si>
    <t>CPIH (FY Average)</t>
  </si>
  <si>
    <t>4.474%* </t>
  </si>
  <si>
    <t>8.774% </t>
  </si>
  <si>
    <t>5.547% </t>
  </si>
  <si>
    <t>2.813% </t>
  </si>
  <si>
    <t>1.562% </t>
  </si>
  <si>
    <t xml:space="preserve">Notes </t>
  </si>
  <si>
    <t>26 July 2024 PCFM found here: https://www.ofgem.gov.uk/publications/et2-price-control-financial-model</t>
  </si>
  <si>
    <t> Includes spend subject to approval by Ofgem under RIIO-T2 Uncertainty Mechanisms</t>
  </si>
  <si>
    <r>
      <t> </t>
    </r>
    <r>
      <rPr>
        <sz val="10"/>
        <color theme="1"/>
        <rFont val="Arial"/>
        <charset val="1"/>
      </rPr>
      <t>Tariffs set using Ofgem forecast with true-up flowing into subsequent years</t>
    </r>
  </si>
  <si>
    <r>
      <t> </t>
    </r>
    <r>
      <rPr>
        <sz val="10"/>
        <color theme="1"/>
        <rFont val="Arial"/>
        <charset val="1"/>
      </rPr>
      <t>Tariffs for FY25 set January 2024, and in January each year</t>
    </r>
  </si>
  <si>
    <t>*Transition to CPIH from RPI inflation</t>
  </si>
  <si>
    <t>SSEN Distribution                     RIIO-T2 Agreement                    April 2023- March 2028</t>
  </si>
  <si>
    <t>5.23%(FDs); 5.49% (2024)</t>
  </si>
  <si>
    <t>3.0%(FDs); 3.2% (2024)</t>
  </si>
  <si>
    <t>3.9%(FDs); 4.1% (2024)</t>
  </si>
  <si>
    <t>£3.6bn</t>
  </si>
  <si>
    <t>Distribution 20/21 prices</t>
  </si>
  <si>
    <t>£0.7bn</t>
  </si>
  <si>
    <t xml:space="preserve">65-66%- Baseline totex
85%- Uncertainty Mechanism totex
</t>
  </si>
  <si>
    <t>49.3% shared with consumers</t>
  </si>
  <si>
    <t>"Recovered revenue forecast"</t>
  </si>
  <si>
    <t>"Tariff set in Dec 2023"</t>
  </si>
  <si>
    <t>SSEN Distribution Revenue​</t>
  </si>
  <si>
    <t>FY24</t>
  </si>
  <si>
    <t>FY25</t>
  </si>
  <si>
    <t>FY26</t>
  </si>
  <si>
    <t>FY27</t>
  </si>
  <si>
    <t>FY28</t>
  </si>
  <si>
    <t>£m 20/21</t>
  </si>
  <si>
    <t>Legacy allowed Revenue</t>
  </si>
  <si>
    <t>(29.8)*</t>
  </si>
  <si>
    <t>7.26%**</t>
  </si>
  <si>
    <t>26 July 2024 PCFM can be found here: https://www.ofgem.gov.uk/publications/ed2-price-control-financial-model</t>
  </si>
  <si>
    <t>Tariffs set using Ofgem forecast with true-up flowing into subsequent years.</t>
  </si>
  <si>
    <t>FY26 tariff was set in December 2023. Any true up from inflation between December 23 to July 24 is reflected in FY27 timing adjustment.</t>
  </si>
  <si>
    <t>Transition to CPIH from RPI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</si>
</sst>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quot;£&quot;* #,##0.00_-;_-&quot;£&quot;* &quot;-&quot;??_-;_-@_-"/>
    <numFmt numFmtId="43" formatCode="_-* #,##0.00_-;\-* #,##0.00_-;_-* &quot;-&quot;??_-;_-@_-"/>
    <numFmt numFmtId="164" formatCode="_-* #,##0_-;\-* #,##0_-;_-* &quot;-&quot;??_-;_-@_-"/>
    <numFmt numFmtId="165" formatCode="0.0"/>
    <numFmt numFmtId="166" formatCode="#,##0.0;\(#,##0.0\);\-"/>
    <numFmt numFmtId="167" formatCode="[$-F800]dddd\,\ mmmm\ dd\,\ yyyy"/>
    <numFmt numFmtId="168" formatCode="_-* #,##0.0_-;\-* #,##0.0_-;_-* &quot;-&quot;??_-;_-@_-"/>
    <numFmt numFmtId="169" formatCode="_(* #,##0.00_);_(* \(#,##0.00\);_(* &quot;-&quot;??_);_(@_)"/>
    <numFmt numFmtId="170" formatCode="_(* #,##0_);_(* \(#,##0\);_(* &quot;-&quot;??_);_(@_)"/>
    <numFmt numFmtId="171" formatCode="_(* #,##0.0_);_(* \(#,##0.0\);_(* &quot;-&quot;??_);_(@_)"/>
    <numFmt numFmtId="172" formatCode="_-&quot;£&quot;* #,##0.0_-;\-&quot;£&quot;* #,##0.0_-;_-&quot;£&quot;* &quot;-&quot;??_-;_-@_-"/>
    <numFmt numFmtId="173" formatCode="[$€-1809]#,##0;\-[$€-1809]#,##0"/>
    <numFmt numFmtId="174" formatCode="[$€-2]\ #,##0;\-[$€-2]\ #,##0"/>
    <numFmt numFmtId="175" formatCode="_-&quot;£&quot;* #,##0_-;\-&quot;£&quot;* #,##0_-;_-&quot;£&quot;* &quot;-&quot;??_-;_-@_-"/>
    <numFmt numFmtId="176" formatCode="_-[$€-2]\ * #,##0.00_-;\-[$€-2]\ * #,##0.00_-;_-[$€-2]\ * &quot;-&quot;??_-;_-@_-"/>
    <numFmt numFmtId="177" formatCode="0.0%"/>
    <numFmt numFmtId="178" formatCode="#,##0;\(#,##0\);\-"/>
    <numFmt numFmtId="179" formatCode="_-[$€-1809]* #,##0.00_-;\-[$€-1809]* #,##0.00_-;_-[$€-1809]* &quot;-&quot;??_-;_-@_-"/>
    <numFmt numFmtId="180" formatCode="&quot;£&quot;#,##0.0"/>
    <numFmt numFmtId="181" formatCode="_-* #,##0.0_-;\-* #,##0.0_-;_-* &quot;-&quot;?_-;_-@_-"/>
  </numFmts>
  <fonts count="77">
    <font>
      <sz val="11"/>
      <color theme="1"/>
      <name val="Arial"/>
      <family val="2"/>
    </font>
    <font>
      <sz val="11"/>
      <color theme="1"/>
      <name val="Calibri"/>
      <family val="2"/>
      <scheme val="minor"/>
    </font>
    <font>
      <sz val="11"/>
      <color theme="1"/>
      <name val="Arial"/>
      <family val="2"/>
    </font>
    <font>
      <b/>
      <sz val="11"/>
      <color theme="0"/>
      <name val="Arial"/>
      <family val="2"/>
    </font>
    <font>
      <b/>
      <sz val="11"/>
      <color theme="1"/>
      <name val="Arial"/>
      <family val="2"/>
    </font>
    <font>
      <sz val="11"/>
      <color theme="1"/>
      <name val="Calibri"/>
      <family val="2"/>
      <scheme val="minor"/>
    </font>
    <font>
      <sz val="10"/>
      <color indexed="8"/>
      <name val="Arial"/>
      <family val="2"/>
    </font>
    <font>
      <b/>
      <sz val="12"/>
      <name val="Arial"/>
      <family val="2"/>
    </font>
    <font>
      <b/>
      <sz val="10"/>
      <name val="Arial"/>
      <family val="2"/>
    </font>
    <font>
      <sz val="11"/>
      <color rgb="FFFF0000"/>
      <name val="Calibri"/>
      <family val="2"/>
      <scheme val="minor"/>
    </font>
    <font>
      <b/>
      <sz val="11"/>
      <name val="Arial"/>
      <family val="2"/>
    </font>
    <font>
      <sz val="11"/>
      <name val="Arial"/>
      <family val="2"/>
    </font>
    <font>
      <sz val="10"/>
      <color rgb="FFFF0000"/>
      <name val="Arial"/>
      <family val="2"/>
    </font>
    <font>
      <b/>
      <sz val="10"/>
      <color theme="0"/>
      <name val="Arial"/>
      <family val="2"/>
    </font>
    <font>
      <sz val="10"/>
      <name val="Arial"/>
      <family val="2"/>
    </font>
    <font>
      <sz val="11"/>
      <name val="Calibri"/>
      <family val="2"/>
      <scheme val="minor"/>
    </font>
    <font>
      <b/>
      <sz val="10"/>
      <color indexed="8"/>
      <name val="Arial"/>
      <family val="2"/>
    </font>
    <font>
      <b/>
      <sz val="11"/>
      <color theme="1"/>
      <name val="Calibri"/>
      <family val="2"/>
      <scheme val="minor"/>
    </font>
    <font>
      <b/>
      <i/>
      <sz val="12"/>
      <color indexed="8"/>
      <name val="Calibri"/>
      <family val="2"/>
      <scheme val="minor"/>
    </font>
    <font>
      <i/>
      <sz val="12"/>
      <color indexed="8"/>
      <name val="Calibri"/>
      <family val="2"/>
      <scheme val="minor"/>
    </font>
    <font>
      <sz val="10"/>
      <color theme="1"/>
      <name val="Arial"/>
      <family val="2"/>
    </font>
    <font>
      <b/>
      <u/>
      <sz val="10"/>
      <name val="Arial"/>
      <family val="2"/>
    </font>
    <font>
      <sz val="10"/>
      <color rgb="FF000000"/>
      <name val="Arial"/>
      <family val="2"/>
    </font>
    <font>
      <b/>
      <i/>
      <sz val="12"/>
      <color indexed="8"/>
      <name val="Arial"/>
      <family val="2"/>
    </font>
    <font>
      <i/>
      <sz val="12"/>
      <color indexed="8"/>
      <name val="Arial"/>
      <family val="2"/>
    </font>
    <font>
      <i/>
      <sz val="12"/>
      <color theme="1"/>
      <name val="Arial"/>
      <family val="2"/>
    </font>
    <font>
      <sz val="10"/>
      <name val="CG Times (W1)"/>
    </font>
    <font>
      <b/>
      <sz val="10"/>
      <color theme="1"/>
      <name val="Arial"/>
      <family val="2"/>
    </font>
    <font>
      <sz val="10"/>
      <color theme="0"/>
      <name val="Arial"/>
      <family val="2"/>
    </font>
    <font>
      <b/>
      <i/>
      <sz val="10"/>
      <color indexed="8"/>
      <name val="Arial"/>
      <family val="2"/>
    </font>
    <font>
      <i/>
      <sz val="10"/>
      <color indexed="8"/>
      <name val="Arial"/>
      <family val="2"/>
    </font>
    <font>
      <i/>
      <sz val="9"/>
      <color theme="1"/>
      <name val="Calibri"/>
      <family val="2"/>
      <scheme val="minor"/>
    </font>
    <font>
      <b/>
      <sz val="20"/>
      <color theme="0"/>
      <name val="Calibri"/>
      <family val="2"/>
      <scheme val="minor"/>
    </font>
    <font>
      <b/>
      <sz val="11"/>
      <color theme="0"/>
      <name val="Calibri"/>
      <family val="2"/>
      <scheme val="minor"/>
    </font>
    <font>
      <i/>
      <sz val="9"/>
      <color theme="1"/>
      <name val="Arial"/>
      <family val="2"/>
    </font>
    <font>
      <i/>
      <sz val="9"/>
      <name val="Arial"/>
      <family val="2"/>
    </font>
    <font>
      <i/>
      <sz val="9"/>
      <color theme="0"/>
      <name val="Arial"/>
      <family val="2"/>
    </font>
    <font>
      <sz val="10"/>
      <color theme="0"/>
      <name val="CG Times (W1)"/>
    </font>
    <font>
      <sz val="11"/>
      <color rgb="FF00B050"/>
      <name val="Calibri"/>
      <family val="2"/>
      <scheme val="minor"/>
    </font>
    <font>
      <u/>
      <sz val="11"/>
      <color theme="1"/>
      <name val="Calibri"/>
      <family val="2"/>
      <scheme val="minor"/>
    </font>
    <font>
      <i/>
      <sz val="11"/>
      <color theme="1"/>
      <name val="Calibri"/>
      <family val="2"/>
      <scheme val="minor"/>
    </font>
    <font>
      <b/>
      <sz val="10"/>
      <color rgb="FFFF0000"/>
      <name val="Arial"/>
      <family val="2"/>
    </font>
    <font>
      <i/>
      <u/>
      <sz val="10"/>
      <color theme="1"/>
      <name val="Arial"/>
      <family val="2"/>
    </font>
    <font>
      <i/>
      <sz val="10"/>
      <color theme="1"/>
      <name val="Arial"/>
      <family val="2"/>
    </font>
    <font>
      <i/>
      <sz val="10"/>
      <name val="Arial"/>
      <family val="2"/>
    </font>
    <font>
      <b/>
      <i/>
      <u/>
      <sz val="10"/>
      <name val="Arial"/>
      <family val="2"/>
    </font>
    <font>
      <b/>
      <i/>
      <u/>
      <sz val="10"/>
      <color theme="0"/>
      <name val="Arial"/>
      <family val="2"/>
    </font>
    <font>
      <u/>
      <sz val="11"/>
      <color theme="10"/>
      <name val="Arial"/>
      <family val="2"/>
    </font>
    <font>
      <b/>
      <sz val="24"/>
      <color rgb="FF002D72"/>
      <name val="Arial"/>
      <family val="2"/>
    </font>
    <font>
      <sz val="16"/>
      <color rgb="FF002D72"/>
      <name val="Arial"/>
      <family val="2"/>
    </font>
    <font>
      <sz val="22"/>
      <color theme="1"/>
      <name val="Arial"/>
      <family val="2"/>
    </font>
    <font>
      <b/>
      <sz val="16"/>
      <color rgb="FF002D72"/>
      <name val="Arial"/>
      <family val="2"/>
    </font>
    <font>
      <u/>
      <sz val="16"/>
      <color rgb="FF002060"/>
      <name val="Arial"/>
      <family val="2"/>
    </font>
    <font>
      <sz val="20"/>
      <color rgb="FF002D72"/>
      <name val="Arial"/>
      <family val="2"/>
    </font>
    <font>
      <sz val="11"/>
      <color theme="0"/>
      <name val="Arial"/>
      <family val="2"/>
    </font>
    <font>
      <b/>
      <sz val="12"/>
      <color theme="0"/>
      <name val="Calibri"/>
      <family val="2"/>
      <scheme val="minor"/>
    </font>
    <font>
      <b/>
      <sz val="18"/>
      <color theme="0"/>
      <name val="Calibri"/>
      <family val="2"/>
      <scheme val="minor"/>
    </font>
    <font>
      <sz val="18"/>
      <name val="CG Times (W1)"/>
    </font>
    <font>
      <b/>
      <sz val="20"/>
      <color theme="0"/>
      <name val="Arial"/>
      <family val="2"/>
    </font>
    <font>
      <b/>
      <sz val="14"/>
      <color theme="0"/>
      <name val="Arial"/>
      <family val="2"/>
    </font>
    <font>
      <b/>
      <sz val="14"/>
      <color theme="1"/>
      <name val="Calibri"/>
      <family val="2"/>
      <scheme val="minor"/>
    </font>
    <font>
      <b/>
      <sz val="14"/>
      <color theme="0"/>
      <name val="Calibri"/>
      <family val="2"/>
      <scheme val="minor"/>
    </font>
    <font>
      <sz val="11"/>
      <color rgb="FF0070C0"/>
      <name val="Calibri"/>
      <family val="2"/>
      <scheme val="minor"/>
    </font>
    <font>
      <b/>
      <sz val="9"/>
      <color indexed="81"/>
      <name val="Tahoma"/>
      <family val="2"/>
    </font>
    <font>
      <sz val="9"/>
      <color indexed="81"/>
      <name val="Tahoma"/>
      <family val="2"/>
    </font>
    <font>
      <sz val="18"/>
      <color rgb="FF425563"/>
      <name val="Arial"/>
      <charset val="1"/>
    </font>
    <font>
      <b/>
      <sz val="18"/>
      <color rgb="FF425563"/>
      <name val="Arial"/>
      <charset val="1"/>
    </font>
    <font>
      <sz val="18"/>
      <name val="Arial"/>
    </font>
    <font>
      <b/>
      <sz val="14"/>
      <color rgb="FF425563"/>
      <name val="Arial"/>
      <charset val="1"/>
    </font>
    <font>
      <sz val="9"/>
      <color theme="1"/>
      <name val="Arial"/>
      <family val="2"/>
    </font>
    <font>
      <sz val="10"/>
      <color theme="1"/>
      <name val="Arial"/>
      <charset val="1"/>
    </font>
    <font>
      <b/>
      <sz val="10"/>
      <color theme="1"/>
      <name val="Arial"/>
      <charset val="1"/>
    </font>
    <font>
      <b/>
      <sz val="10"/>
      <color theme="1"/>
      <name val="Arial"/>
    </font>
    <font>
      <vertAlign val="superscript"/>
      <sz val="10"/>
      <color theme="1"/>
      <name val="Arial"/>
      <charset val="1"/>
    </font>
    <font>
      <sz val="10"/>
      <color theme="1"/>
      <name val="Calibri"/>
      <family val="2"/>
      <scheme val="minor"/>
    </font>
    <font>
      <sz val="10"/>
      <name val="Calibri"/>
      <family val="2"/>
      <scheme val="minor"/>
    </font>
    <font>
      <b/>
      <sz val="10"/>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rgb="FFC3CDDB"/>
        <bgColor indexed="13"/>
      </patternFill>
    </fill>
    <fill>
      <patternFill patternType="solid">
        <fgColor rgb="FF8C9FBA"/>
        <bgColor indexed="13"/>
      </patternFill>
    </fill>
    <fill>
      <patternFill patternType="solid">
        <fgColor rgb="FF002060"/>
        <bgColor indexed="64"/>
      </patternFill>
    </fill>
    <fill>
      <patternFill patternType="solid">
        <fgColor theme="2" tint="-9.9978637043366805E-2"/>
        <bgColor indexed="64"/>
      </patternFill>
    </fill>
    <fill>
      <patternFill patternType="solid">
        <fgColor rgb="FF8C9FBA"/>
        <bgColor indexed="64"/>
      </patternFill>
    </fill>
    <fill>
      <patternFill patternType="solid">
        <fgColor theme="0"/>
        <bgColor indexed="13"/>
      </patternFill>
    </fill>
    <fill>
      <patternFill patternType="solid">
        <fgColor rgb="FFC3CDDB"/>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bgColor indexed="64"/>
      </patternFill>
    </fill>
    <fill>
      <patternFill patternType="solid">
        <fgColor rgb="FFFFFFFF"/>
        <bgColor indexed="64"/>
      </patternFill>
    </fill>
    <fill>
      <patternFill patternType="solid">
        <fgColor rgb="FFD0CECE"/>
        <bgColor indexed="64"/>
      </patternFill>
    </fill>
    <fill>
      <patternFill patternType="solid">
        <fgColor rgb="FFAEAAAA"/>
        <bgColor indexed="64"/>
      </patternFill>
    </fill>
    <fill>
      <patternFill patternType="solid">
        <fgColor rgb="FFB4C6E7"/>
        <bgColor indexed="64"/>
      </patternFill>
    </fill>
    <fill>
      <patternFill patternType="solid">
        <fgColor rgb="FF8497B0"/>
        <bgColor indexed="64"/>
      </patternFill>
    </fill>
    <fill>
      <patternFill patternType="solid">
        <fgColor rgb="FFA2B2C8"/>
        <bgColor indexed="64"/>
      </patternFill>
    </fill>
    <fill>
      <patternFill patternType="solid">
        <fgColor theme="7" tint="0.39997558519241921"/>
        <bgColor indexed="65"/>
      </patternFill>
    </fill>
  </fills>
  <borders count="8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theme="0"/>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thin">
        <color indexed="64"/>
      </top>
      <bottom style="medium">
        <color indexed="64"/>
      </bottom>
      <diagonal/>
    </border>
    <border>
      <left style="thin">
        <color theme="0"/>
      </left>
      <right style="thin">
        <color theme="0"/>
      </right>
      <top style="medium">
        <color indexed="64"/>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auto="1"/>
      </left>
      <right/>
      <top style="medium">
        <color auto="1"/>
      </top>
      <bottom style="medium">
        <color rgb="FF000000"/>
      </bottom>
      <diagonal/>
    </border>
    <border>
      <left/>
      <right style="medium">
        <color auto="1"/>
      </right>
      <top style="medium">
        <color auto="1"/>
      </top>
      <bottom style="medium">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16">
    <xf numFmtId="0" fontId="0"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26" fillId="0" borderId="0"/>
    <xf numFmtId="169" fontId="14" fillId="0" borderId="0" applyFont="0" applyFill="0" applyBorder="0" applyAlignment="0" applyProtection="0"/>
    <xf numFmtId="0" fontId="26" fillId="0" borderId="0"/>
    <xf numFmtId="0" fontId="5" fillId="0" borderId="0"/>
    <xf numFmtId="0" fontId="2" fillId="0" borderId="0"/>
    <xf numFmtId="44" fontId="5"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xf numFmtId="43" fontId="2" fillId="0" borderId="0" applyFont="0" applyFill="0" applyBorder="0" applyAlignment="0" applyProtection="0"/>
    <xf numFmtId="0" fontId="47" fillId="0" borderId="0" applyNumberFormat="0" applyFill="0" applyBorder="0" applyAlignment="0" applyProtection="0"/>
    <xf numFmtId="43" fontId="2" fillId="0" borderId="0" applyFont="0" applyFill="0" applyBorder="0" applyAlignment="0" applyProtection="0"/>
    <xf numFmtId="0" fontId="2" fillId="24" borderId="0" applyNumberFormat="0" applyBorder="0" applyAlignment="0" applyProtection="0"/>
  </cellStyleXfs>
  <cellXfs count="1076">
    <xf numFmtId="0" fontId="0" fillId="0" borderId="0" xfId="0"/>
    <xf numFmtId="0" fontId="6" fillId="2" borderId="0" xfId="1" applyFont="1" applyFill="1" applyAlignment="1">
      <alignment vertical="center"/>
    </xf>
    <xf numFmtId="0" fontId="6" fillId="2" borderId="0" xfId="1" applyFont="1" applyFill="1" applyAlignment="1">
      <alignment horizontal="center" vertical="center"/>
    </xf>
    <xf numFmtId="3" fontId="6" fillId="2" borderId="0" xfId="1" applyNumberFormat="1" applyFont="1" applyFill="1" applyAlignment="1">
      <alignment horizontal="center" vertical="center"/>
    </xf>
    <xf numFmtId="0" fontId="5" fillId="2" borderId="0" xfId="1" applyFill="1"/>
    <xf numFmtId="0" fontId="5" fillId="2" borderId="0" xfId="1" applyFill="1" applyAlignment="1">
      <alignment horizontal="right"/>
    </xf>
    <xf numFmtId="1" fontId="7" fillId="3" borderId="1" xfId="1" applyNumberFormat="1" applyFont="1" applyFill="1" applyBorder="1" applyAlignment="1">
      <alignment horizontal="left" vertical="center"/>
    </xf>
    <xf numFmtId="1" fontId="8" fillId="3" borderId="2" xfId="1" applyNumberFormat="1" applyFont="1" applyFill="1" applyBorder="1" applyAlignment="1">
      <alignment horizontal="left" vertical="center"/>
    </xf>
    <xf numFmtId="1" fontId="8" fillId="3" borderId="3" xfId="1" applyNumberFormat="1" applyFont="1" applyFill="1" applyBorder="1" applyAlignment="1">
      <alignment horizontal="left" vertical="center"/>
    </xf>
    <xf numFmtId="0" fontId="9" fillId="2" borderId="0" xfId="1" applyFont="1" applyFill="1" applyAlignment="1">
      <alignment horizontal="right"/>
    </xf>
    <xf numFmtId="0" fontId="9" fillId="2" borderId="0" xfId="1" applyFont="1" applyFill="1"/>
    <xf numFmtId="1" fontId="10" fillId="3" borderId="4" xfId="1" applyNumberFormat="1" applyFont="1" applyFill="1" applyBorder="1" applyAlignment="1">
      <alignment horizontal="left" vertical="center"/>
    </xf>
    <xf numFmtId="1" fontId="10" fillId="3" borderId="0" xfId="1" quotePrefix="1" applyNumberFormat="1" applyFont="1" applyFill="1" applyAlignment="1">
      <alignment horizontal="left" vertical="center"/>
    </xf>
    <xf numFmtId="1" fontId="10" fillId="3" borderId="5" xfId="1" quotePrefix="1" applyNumberFormat="1" applyFont="1" applyFill="1" applyBorder="1" applyAlignment="1">
      <alignment horizontal="left" vertical="center"/>
    </xf>
    <xf numFmtId="1" fontId="5" fillId="2" borderId="0" xfId="1" applyNumberFormat="1" applyFill="1"/>
    <xf numFmtId="1" fontId="10" fillId="4" borderId="6" xfId="1" applyNumberFormat="1" applyFont="1" applyFill="1" applyBorder="1" applyAlignment="1">
      <alignment horizontal="left" vertical="center"/>
    </xf>
    <xf numFmtId="1" fontId="10" fillId="4" borderId="7" xfId="1" applyNumberFormat="1" applyFont="1" applyFill="1" applyBorder="1" applyAlignment="1">
      <alignment horizontal="right" vertical="center"/>
    </xf>
    <xf numFmtId="1" fontId="10" fillId="4" borderId="8" xfId="1" applyNumberFormat="1" applyFont="1" applyFill="1" applyBorder="1" applyAlignment="1">
      <alignment horizontal="right" vertical="center"/>
    </xf>
    <xf numFmtId="1" fontId="10" fillId="4" borderId="9" xfId="1" applyNumberFormat="1" applyFont="1" applyFill="1" applyBorder="1" applyAlignment="1">
      <alignment horizontal="right" vertical="center"/>
    </xf>
    <xf numFmtId="3" fontId="6" fillId="2" borderId="0" xfId="1" applyNumberFormat="1" applyFont="1" applyFill="1" applyAlignment="1">
      <alignment horizontal="left" vertical="center"/>
    </xf>
    <xf numFmtId="1" fontId="11" fillId="3" borderId="4" xfId="1" applyNumberFormat="1" applyFont="1" applyFill="1" applyBorder="1" applyAlignment="1">
      <alignment horizontal="left" vertical="center"/>
    </xf>
    <xf numFmtId="164" fontId="11" fillId="3" borderId="10" xfId="2" applyNumberFormat="1" applyFont="1" applyFill="1" applyBorder="1" applyAlignment="1">
      <alignment horizontal="right" vertical="center"/>
    </xf>
    <xf numFmtId="164" fontId="11" fillId="3" borderId="0" xfId="2" applyNumberFormat="1" applyFont="1" applyFill="1" applyBorder="1" applyAlignment="1">
      <alignment horizontal="right" vertical="center"/>
    </xf>
    <xf numFmtId="164" fontId="11" fillId="3" borderId="5" xfId="2" applyNumberFormat="1" applyFont="1" applyFill="1" applyBorder="1" applyAlignment="1">
      <alignment horizontal="right" vertical="center"/>
    </xf>
    <xf numFmtId="3" fontId="12" fillId="2" borderId="0" xfId="1" applyNumberFormat="1" applyFont="1" applyFill="1" applyAlignment="1">
      <alignment horizontal="center" vertical="center"/>
    </xf>
    <xf numFmtId="1" fontId="10" fillId="3" borderId="11" xfId="1" applyNumberFormat="1" applyFont="1" applyFill="1" applyBorder="1" applyAlignment="1">
      <alignment horizontal="left" vertical="center"/>
    </xf>
    <xf numFmtId="164" fontId="10" fillId="3" borderId="12" xfId="2" applyNumberFormat="1" applyFont="1" applyFill="1" applyBorder="1" applyAlignment="1">
      <alignment horizontal="right" vertical="center"/>
    </xf>
    <xf numFmtId="164" fontId="10" fillId="3" borderId="13" xfId="2" applyNumberFormat="1" applyFont="1" applyFill="1" applyBorder="1" applyAlignment="1">
      <alignment horizontal="right" vertical="center"/>
    </xf>
    <xf numFmtId="164" fontId="10" fillId="3" borderId="14" xfId="2" applyNumberFormat="1" applyFont="1" applyFill="1" applyBorder="1" applyAlignment="1">
      <alignment horizontal="right" vertical="center"/>
    </xf>
    <xf numFmtId="3" fontId="13" fillId="5" borderId="15" xfId="1" applyNumberFormat="1" applyFont="1" applyFill="1" applyBorder="1" applyAlignment="1">
      <alignment horizontal="center" vertical="center" wrapText="1"/>
    </xf>
    <xf numFmtId="3" fontId="13" fillId="5" borderId="16" xfId="1" applyNumberFormat="1" applyFont="1" applyFill="1" applyBorder="1" applyAlignment="1">
      <alignment horizontal="center" vertical="center" wrapText="1"/>
    </xf>
    <xf numFmtId="9" fontId="14" fillId="2" borderId="19" xfId="3" applyFont="1" applyFill="1" applyBorder="1" applyAlignment="1">
      <alignment horizontal="right" vertical="top"/>
    </xf>
    <xf numFmtId="17" fontId="5" fillId="0" borderId="19" xfId="1" applyNumberFormat="1" applyBorder="1" applyAlignment="1">
      <alignment horizontal="right"/>
    </xf>
    <xf numFmtId="0" fontId="5" fillId="2" borderId="20" xfId="1" applyFill="1" applyBorder="1"/>
    <xf numFmtId="0" fontId="15" fillId="2" borderId="0" xfId="1" applyFont="1" applyFill="1"/>
    <xf numFmtId="1" fontId="14" fillId="6" borderId="18" xfId="1" applyNumberFormat="1" applyFont="1" applyFill="1" applyBorder="1" applyAlignment="1">
      <alignment vertical="top"/>
    </xf>
    <xf numFmtId="1" fontId="14" fillId="6" borderId="19" xfId="1" quotePrefix="1" applyNumberFormat="1" applyFont="1" applyFill="1" applyBorder="1" applyAlignment="1">
      <alignment horizontal="right" vertical="top"/>
    </xf>
    <xf numFmtId="9" fontId="14" fillId="6" borderId="19" xfId="3" applyFont="1" applyFill="1" applyBorder="1" applyAlignment="1">
      <alignment horizontal="right" vertical="top"/>
    </xf>
    <xf numFmtId="0" fontId="14" fillId="6" borderId="18" xfId="1" applyFont="1" applyFill="1" applyBorder="1" applyAlignment="1">
      <alignment vertical="top"/>
    </xf>
    <xf numFmtId="0" fontId="14" fillId="6" borderId="19" xfId="1" applyFont="1" applyFill="1" applyBorder="1" applyAlignment="1">
      <alignment horizontal="right" vertical="top"/>
    </xf>
    <xf numFmtId="1" fontId="14" fillId="6" borderId="19" xfId="1" applyNumberFormat="1" applyFont="1" applyFill="1" applyBorder="1" applyAlignment="1">
      <alignment horizontal="right" vertical="top"/>
    </xf>
    <xf numFmtId="0" fontId="16" fillId="7" borderId="21" xfId="1" applyFont="1" applyFill="1" applyBorder="1" applyAlignment="1">
      <alignment vertical="center"/>
    </xf>
    <xf numFmtId="0" fontId="16" fillId="7" borderId="22" xfId="1" applyFont="1" applyFill="1" applyBorder="1" applyAlignment="1">
      <alignment vertical="center"/>
    </xf>
    <xf numFmtId="0" fontId="16" fillId="7" borderId="22" xfId="1" applyFont="1" applyFill="1" applyBorder="1" applyAlignment="1">
      <alignment horizontal="right" vertical="center"/>
    </xf>
    <xf numFmtId="3" fontId="16" fillId="7" borderId="22" xfId="1" applyNumberFormat="1" applyFont="1" applyFill="1" applyBorder="1" applyAlignment="1">
      <alignment horizontal="right" vertical="center"/>
    </xf>
    <xf numFmtId="0" fontId="17" fillId="2" borderId="0" xfId="1" applyFont="1" applyFill="1"/>
    <xf numFmtId="2" fontId="6" fillId="2" borderId="0" xfId="1" applyNumberFormat="1" applyFont="1" applyFill="1" applyAlignment="1">
      <alignment horizontal="center" vertical="center"/>
    </xf>
    <xf numFmtId="0" fontId="16" fillId="2" borderId="1" xfId="1" applyFont="1" applyFill="1" applyBorder="1" applyAlignment="1">
      <alignment vertical="center"/>
    </xf>
    <xf numFmtId="0" fontId="6" fillId="2" borderId="2" xfId="1" applyFont="1" applyFill="1" applyBorder="1" applyAlignment="1">
      <alignment vertical="center"/>
    </xf>
    <xf numFmtId="3" fontId="6" fillId="2" borderId="2" xfId="1" applyNumberFormat="1" applyFont="1" applyFill="1" applyBorder="1" applyAlignment="1">
      <alignment horizontal="center" vertical="center"/>
    </xf>
    <xf numFmtId="0" fontId="5" fillId="2" borderId="2" xfId="1" applyFill="1" applyBorder="1"/>
    <xf numFmtId="0" fontId="5" fillId="2" borderId="2" xfId="1" applyFill="1" applyBorder="1" applyAlignment="1">
      <alignment horizontal="right"/>
    </xf>
    <xf numFmtId="0" fontId="5" fillId="2" borderId="3" xfId="1" applyFill="1" applyBorder="1"/>
    <xf numFmtId="0" fontId="14" fillId="2" borderId="18" xfId="1" quotePrefix="1" applyFont="1" applyFill="1" applyBorder="1" applyAlignment="1">
      <alignment horizontal="left" vertical="top"/>
    </xf>
    <xf numFmtId="0" fontId="14" fillId="2" borderId="19" xfId="1" applyFont="1" applyFill="1" applyBorder="1" applyAlignment="1">
      <alignment vertical="center"/>
    </xf>
    <xf numFmtId="9" fontId="14" fillId="2" borderId="24" xfId="3" applyFont="1" applyFill="1" applyBorder="1" applyAlignment="1">
      <alignment horizontal="center" vertical="top"/>
    </xf>
    <xf numFmtId="0" fontId="5" fillId="2" borderId="19" xfId="1" applyFill="1" applyBorder="1"/>
    <xf numFmtId="0" fontId="5" fillId="0" borderId="19" xfId="1" applyBorder="1"/>
    <xf numFmtId="0" fontId="5" fillId="0" borderId="19" xfId="1" applyBorder="1" applyAlignment="1">
      <alignment horizontal="right"/>
    </xf>
    <xf numFmtId="0" fontId="14" fillId="2" borderId="21" xfId="1" quotePrefix="1" applyFont="1" applyFill="1" applyBorder="1" applyAlignment="1">
      <alignment horizontal="left"/>
    </xf>
    <xf numFmtId="0" fontId="14" fillId="2" borderId="22" xfId="1" quotePrefix="1" applyFont="1" applyFill="1" applyBorder="1" applyAlignment="1">
      <alignment horizontal="left"/>
    </xf>
    <xf numFmtId="1" fontId="14" fillId="2" borderId="22" xfId="1" applyNumberFormat="1" applyFont="1" applyFill="1" applyBorder="1" applyAlignment="1">
      <alignment vertical="top"/>
    </xf>
    <xf numFmtId="9" fontId="14" fillId="2" borderId="22" xfId="3" applyFont="1" applyFill="1" applyBorder="1" applyAlignment="1">
      <alignment horizontal="right" vertical="top"/>
    </xf>
    <xf numFmtId="9" fontId="14" fillId="2" borderId="25" xfId="3" applyFont="1" applyFill="1" applyBorder="1" applyAlignment="1">
      <alignment horizontal="center" vertical="top"/>
    </xf>
    <xf numFmtId="0" fontId="15" fillId="2" borderId="22" xfId="1" applyFont="1" applyFill="1" applyBorder="1"/>
    <xf numFmtId="0" fontId="15" fillId="2" borderId="23" xfId="1" applyFont="1" applyFill="1" applyBorder="1"/>
    <xf numFmtId="0" fontId="18" fillId="2" borderId="0" xfId="1" applyFont="1" applyFill="1"/>
    <xf numFmtId="0" fontId="19" fillId="2" borderId="0" xfId="1" applyFont="1" applyFill="1"/>
    <xf numFmtId="0" fontId="12" fillId="2" borderId="0" xfId="1" applyFont="1" applyFill="1" applyAlignment="1">
      <alignment vertical="center"/>
    </xf>
    <xf numFmtId="43" fontId="6" fillId="2" borderId="0" xfId="1" applyNumberFormat="1" applyFont="1" applyFill="1" applyAlignment="1">
      <alignment vertical="center"/>
    </xf>
    <xf numFmtId="0" fontId="20" fillId="2" borderId="0" xfId="1" applyFont="1" applyFill="1"/>
    <xf numFmtId="165" fontId="20" fillId="2" borderId="0" xfId="1" applyNumberFormat="1" applyFont="1" applyFill="1"/>
    <xf numFmtId="0" fontId="2" fillId="2" borderId="0" xfId="1" applyFont="1" applyFill="1"/>
    <xf numFmtId="0" fontId="2" fillId="2" borderId="0" xfId="1" applyFont="1" applyFill="1" applyAlignment="1">
      <alignment wrapText="1"/>
    </xf>
    <xf numFmtId="1" fontId="7" fillId="3" borderId="2" xfId="1" applyNumberFormat="1" applyFont="1" applyFill="1" applyBorder="1" applyAlignment="1">
      <alignment horizontal="left" vertical="center"/>
    </xf>
    <xf numFmtId="165" fontId="7" fillId="3" borderId="2" xfId="1" applyNumberFormat="1" applyFont="1" applyFill="1" applyBorder="1" applyAlignment="1">
      <alignment horizontal="left" vertical="center"/>
    </xf>
    <xf numFmtId="165" fontId="7" fillId="3" borderId="3" xfId="1" applyNumberFormat="1" applyFont="1" applyFill="1" applyBorder="1" applyAlignment="1">
      <alignment horizontal="left" vertical="center"/>
    </xf>
    <xf numFmtId="165" fontId="8" fillId="3" borderId="5" xfId="1" applyNumberFormat="1" applyFont="1" applyFill="1" applyBorder="1" applyAlignment="1">
      <alignment horizontal="left" vertical="center"/>
    </xf>
    <xf numFmtId="0" fontId="20" fillId="2" borderId="0" xfId="1" applyFont="1" applyFill="1" applyAlignment="1">
      <alignment wrapText="1"/>
    </xf>
    <xf numFmtId="1" fontId="8" fillId="4" borderId="8" xfId="1" applyNumberFormat="1" applyFont="1" applyFill="1" applyBorder="1" applyAlignment="1">
      <alignment horizontal="left" vertical="center"/>
    </xf>
    <xf numFmtId="165" fontId="8" fillId="4" borderId="8" xfId="1" applyNumberFormat="1" applyFont="1" applyFill="1" applyBorder="1" applyAlignment="1">
      <alignment horizontal="left" vertical="center"/>
    </xf>
    <xf numFmtId="165" fontId="21" fillId="4" borderId="9" xfId="1" applyNumberFormat="1" applyFont="1" applyFill="1" applyBorder="1" applyAlignment="1">
      <alignment horizontal="left" vertical="center"/>
    </xf>
    <xf numFmtId="1" fontId="14" fillId="3" borderId="4" xfId="1" applyNumberFormat="1" applyFont="1" applyFill="1" applyBorder="1" applyAlignment="1">
      <alignment horizontal="left" vertical="center"/>
    </xf>
    <xf numFmtId="1" fontId="14" fillId="3" borderId="26" xfId="1" applyNumberFormat="1" applyFont="1" applyFill="1" applyBorder="1" applyAlignment="1">
      <alignment horizontal="left" vertical="center"/>
    </xf>
    <xf numFmtId="1" fontId="14" fillId="3" borderId="27" xfId="1" applyNumberFormat="1" applyFont="1" applyFill="1" applyBorder="1" applyAlignment="1">
      <alignment horizontal="left" vertical="center"/>
    </xf>
    <xf numFmtId="165" fontId="8" fillId="3" borderId="28" xfId="1" applyNumberFormat="1" applyFont="1" applyFill="1" applyBorder="1" applyAlignment="1">
      <alignment horizontal="left" vertical="center"/>
    </xf>
    <xf numFmtId="1" fontId="8" fillId="3" borderId="29" xfId="1" applyNumberFormat="1" applyFont="1" applyFill="1" applyBorder="1" applyAlignment="1">
      <alignment horizontal="left" vertical="center"/>
    </xf>
    <xf numFmtId="1" fontId="8" fillId="3" borderId="30" xfId="1" applyNumberFormat="1" applyFont="1" applyFill="1" applyBorder="1" applyAlignment="1">
      <alignment horizontal="left" vertical="center"/>
    </xf>
    <xf numFmtId="1" fontId="8" fillId="3" borderId="31" xfId="1" applyNumberFormat="1" applyFont="1" applyFill="1" applyBorder="1" applyAlignment="1">
      <alignment horizontal="left" vertical="center"/>
    </xf>
    <xf numFmtId="1" fontId="7" fillId="2" borderId="0" xfId="1" applyNumberFormat="1" applyFont="1" applyFill="1" applyAlignment="1">
      <alignment horizontal="left" vertical="center"/>
    </xf>
    <xf numFmtId="1" fontId="7" fillId="0" borderId="0" xfId="1" applyNumberFormat="1" applyFont="1" applyAlignment="1">
      <alignment horizontal="left" vertical="center"/>
    </xf>
    <xf numFmtId="3" fontId="13" fillId="5" borderId="32" xfId="1" applyNumberFormat="1" applyFont="1" applyFill="1" applyBorder="1" applyAlignment="1">
      <alignment horizontal="center" vertical="center" wrapText="1"/>
    </xf>
    <xf numFmtId="0" fontId="10" fillId="7" borderId="11" xfId="1" applyFont="1" applyFill="1" applyBorder="1"/>
    <xf numFmtId="0" fontId="10" fillId="7" borderId="11" xfId="1" applyFont="1" applyFill="1" applyBorder="1" applyAlignment="1">
      <alignment horizontal="right"/>
    </xf>
    <xf numFmtId="0" fontId="10" fillId="7" borderId="22" xfId="1" applyFont="1" applyFill="1" applyBorder="1" applyAlignment="1">
      <alignment horizontal="right"/>
    </xf>
    <xf numFmtId="165" fontId="10" fillId="7" borderId="22" xfId="1" applyNumberFormat="1" applyFont="1" applyFill="1" applyBorder="1" applyAlignment="1">
      <alignment horizontal="right"/>
    </xf>
    <xf numFmtId="165" fontId="10" fillId="7" borderId="23" xfId="1" applyNumberFormat="1" applyFont="1" applyFill="1" applyBorder="1" applyAlignment="1">
      <alignment horizontal="right"/>
    </xf>
    <xf numFmtId="0" fontId="4" fillId="2" borderId="0" xfId="1" applyFont="1" applyFill="1"/>
    <xf numFmtId="1" fontId="8" fillId="2" borderId="0" xfId="1" applyNumberFormat="1" applyFont="1" applyFill="1" applyAlignment="1">
      <alignment vertical="top"/>
    </xf>
    <xf numFmtId="1" fontId="8" fillId="2" borderId="0" xfId="1" applyNumberFormat="1" applyFont="1" applyFill="1" applyAlignment="1">
      <alignment horizontal="right" vertical="top"/>
    </xf>
    <xf numFmtId="1" fontId="14" fillId="2" borderId="0" xfId="1" applyNumberFormat="1" applyFont="1" applyFill="1" applyAlignment="1">
      <alignment horizontal="right" vertical="top"/>
    </xf>
    <xf numFmtId="165" fontId="14" fillId="2" borderId="0" xfId="1" applyNumberFormat="1" applyFont="1" applyFill="1" applyAlignment="1">
      <alignment horizontal="right" vertical="top"/>
    </xf>
    <xf numFmtId="0" fontId="14" fillId="2" borderId="0" xfId="1" applyFont="1" applyFill="1" applyAlignment="1">
      <alignment horizontal="right" vertical="top"/>
    </xf>
    <xf numFmtId="165" fontId="14" fillId="2" borderId="0" xfId="1" applyNumberFormat="1" applyFont="1" applyFill="1" applyAlignment="1">
      <alignment horizontal="right" vertical="top" wrapText="1"/>
    </xf>
    <xf numFmtId="0" fontId="11" fillId="7" borderId="11" xfId="1" applyFont="1" applyFill="1" applyBorder="1" applyAlignment="1">
      <alignment horizontal="right"/>
    </xf>
    <xf numFmtId="0" fontId="6" fillId="2" borderId="0" xfId="1" applyFont="1" applyFill="1"/>
    <xf numFmtId="165" fontId="6" fillId="2" borderId="0" xfId="1" applyNumberFormat="1" applyFont="1" applyFill="1" applyAlignment="1">
      <alignment horizontal="center"/>
    </xf>
    <xf numFmtId="0" fontId="23" fillId="2" borderId="0" xfId="1" applyFont="1" applyFill="1"/>
    <xf numFmtId="0" fontId="24" fillId="2" borderId="0" xfId="1" applyFont="1" applyFill="1"/>
    <xf numFmtId="165" fontId="24" fillId="2" borderId="0" xfId="1" applyNumberFormat="1" applyFont="1" applyFill="1" applyAlignment="1">
      <alignment horizontal="center"/>
    </xf>
    <xf numFmtId="0" fontId="25" fillId="2" borderId="0" xfId="1" applyFont="1" applyFill="1"/>
    <xf numFmtId="0" fontId="25" fillId="2" borderId="0" xfId="1" applyFont="1" applyFill="1" applyAlignment="1">
      <alignment wrapText="1"/>
    </xf>
    <xf numFmtId="0" fontId="14" fillId="0" borderId="0" xfId="4" applyFont="1" applyProtection="1">
      <protection locked="0"/>
    </xf>
    <xf numFmtId="170" fontId="14" fillId="0" borderId="0" xfId="5" applyNumberFormat="1" applyFont="1" applyAlignment="1" applyProtection="1">
      <alignment horizontal="right"/>
      <protection locked="0"/>
    </xf>
    <xf numFmtId="170" fontId="8" fillId="9" borderId="37" xfId="5" quotePrefix="1" applyNumberFormat="1" applyFont="1" applyFill="1" applyBorder="1" applyAlignment="1" applyProtection="1">
      <alignment horizontal="right" vertical="center" wrapText="1"/>
      <protection locked="0"/>
    </xf>
    <xf numFmtId="170" fontId="8" fillId="9" borderId="38" xfId="5" quotePrefix="1" applyNumberFormat="1" applyFont="1" applyFill="1" applyBorder="1" applyAlignment="1" applyProtection="1">
      <alignment horizontal="right" vertical="center" wrapText="1"/>
      <protection locked="0"/>
    </xf>
    <xf numFmtId="0" fontId="27" fillId="7" borderId="6" xfId="6" applyFont="1" applyFill="1" applyBorder="1" applyProtection="1">
      <protection locked="0"/>
    </xf>
    <xf numFmtId="0" fontId="27" fillId="7" borderId="8" xfId="6" applyFont="1" applyFill="1" applyBorder="1" applyProtection="1">
      <protection locked="0"/>
    </xf>
    <xf numFmtId="170" fontId="20" fillId="7" borderId="24" xfId="5" applyNumberFormat="1" applyFont="1" applyFill="1" applyBorder="1" applyAlignment="1" applyProtection="1">
      <alignment horizontal="right" wrapText="1"/>
      <protection locked="0"/>
    </xf>
    <xf numFmtId="170" fontId="20" fillId="7" borderId="20" xfId="5" applyNumberFormat="1" applyFont="1" applyFill="1" applyBorder="1" applyAlignment="1" applyProtection="1">
      <alignment horizontal="right" wrapText="1"/>
      <protection locked="0"/>
    </xf>
    <xf numFmtId="0" fontId="14" fillId="10" borderId="0" xfId="4" applyFont="1" applyFill="1" applyProtection="1">
      <protection locked="0"/>
    </xf>
    <xf numFmtId="1" fontId="20" fillId="9" borderId="4" xfId="4" applyNumberFormat="1" applyFont="1" applyFill="1" applyBorder="1" applyAlignment="1">
      <alignment horizontal="left" vertical="center"/>
    </xf>
    <xf numFmtId="1" fontId="27" fillId="9" borderId="0" xfId="4" applyNumberFormat="1" applyFont="1" applyFill="1" applyAlignment="1">
      <alignment horizontal="center" vertical="center"/>
    </xf>
    <xf numFmtId="170" fontId="20" fillId="9" borderId="40" xfId="5" quotePrefix="1" applyNumberFormat="1" applyFont="1" applyFill="1" applyBorder="1" applyAlignment="1" applyProtection="1">
      <alignment horizontal="right" vertical="center" wrapText="1"/>
    </xf>
    <xf numFmtId="0" fontId="8" fillId="0" borderId="0" xfId="4" applyFont="1" applyProtection="1">
      <protection locked="0"/>
    </xf>
    <xf numFmtId="0" fontId="27" fillId="9" borderId="11" xfId="6" applyFont="1" applyFill="1" applyBorder="1" applyProtection="1">
      <protection locked="0"/>
    </xf>
    <xf numFmtId="0" fontId="27" fillId="9" borderId="13" xfId="6" applyFont="1" applyFill="1" applyBorder="1" applyProtection="1">
      <protection locked="0"/>
    </xf>
    <xf numFmtId="0" fontId="14" fillId="11" borderId="0" xfId="4" applyFont="1" applyFill="1" applyProtection="1">
      <protection locked="0"/>
    </xf>
    <xf numFmtId="1" fontId="8" fillId="0" borderId="0" xfId="4" applyNumberFormat="1" applyFont="1" applyAlignment="1" applyProtection="1">
      <alignment horizontal="center" vertical="center"/>
      <protection locked="0"/>
    </xf>
    <xf numFmtId="170" fontId="8" fillId="0" borderId="0" xfId="5" quotePrefix="1" applyNumberFormat="1" applyFont="1" applyBorder="1" applyAlignment="1" applyProtection="1">
      <alignment horizontal="right" vertical="center" wrapText="1"/>
      <protection locked="0"/>
    </xf>
    <xf numFmtId="3" fontId="13" fillId="5" borderId="16" xfId="1" applyNumberFormat="1" applyFont="1" applyFill="1" applyBorder="1" applyAlignment="1">
      <alignment horizontal="right" vertical="center" wrapText="1"/>
    </xf>
    <xf numFmtId="171" fontId="14" fillId="0" borderId="0" xfId="5" quotePrefix="1" applyNumberFormat="1" applyFont="1" applyBorder="1" applyAlignment="1" applyProtection="1">
      <alignment horizontal="right" vertical="center" wrapText="1"/>
      <protection locked="0"/>
    </xf>
    <xf numFmtId="0" fontId="13" fillId="5" borderId="1" xfId="6" applyFont="1" applyFill="1" applyBorder="1" applyProtection="1">
      <protection locked="0"/>
    </xf>
    <xf numFmtId="0" fontId="13" fillId="5" borderId="43" xfId="6" applyFont="1" applyFill="1" applyBorder="1" applyProtection="1">
      <protection locked="0"/>
    </xf>
    <xf numFmtId="165" fontId="14" fillId="0" borderId="0" xfId="4" applyNumberFormat="1" applyFont="1" applyProtection="1">
      <protection locked="0"/>
    </xf>
    <xf numFmtId="9" fontId="14" fillId="0" borderId="0" xfId="4" applyNumberFormat="1" applyFont="1" applyProtection="1">
      <protection locked="0"/>
    </xf>
    <xf numFmtId="0" fontId="8" fillId="7" borderId="6" xfId="6" applyFont="1" applyFill="1" applyBorder="1" applyProtection="1">
      <protection locked="0"/>
    </xf>
    <xf numFmtId="0" fontId="8" fillId="7" borderId="7" xfId="6" applyFont="1" applyFill="1" applyBorder="1" applyProtection="1">
      <protection locked="0"/>
    </xf>
    <xf numFmtId="170" fontId="8" fillId="7" borderId="44" xfId="5" applyNumberFormat="1" applyFont="1" applyFill="1" applyBorder="1" applyAlignment="1" applyProtection="1">
      <alignment horizontal="right" vertical="center"/>
      <protection locked="0"/>
    </xf>
    <xf numFmtId="0" fontId="14" fillId="0" borderId="6" xfId="6" applyFont="1" applyBorder="1" applyProtection="1">
      <protection locked="0"/>
    </xf>
    <xf numFmtId="0" fontId="14" fillId="0" borderId="8" xfId="6" applyFont="1" applyBorder="1" applyProtection="1">
      <protection locked="0"/>
    </xf>
    <xf numFmtId="170" fontId="8" fillId="7" borderId="19" xfId="5" applyNumberFormat="1" applyFont="1" applyFill="1" applyBorder="1" applyAlignment="1" applyProtection="1">
      <alignment horizontal="right" vertical="center"/>
      <protection locked="0"/>
    </xf>
    <xf numFmtId="0" fontId="12" fillId="0" borderId="0" xfId="4" applyFont="1" applyProtection="1">
      <protection locked="0"/>
    </xf>
    <xf numFmtId="165" fontId="12" fillId="0" borderId="0" xfId="4" applyNumberFormat="1" applyFont="1" applyProtection="1">
      <protection locked="0"/>
    </xf>
    <xf numFmtId="170" fontId="14" fillId="0" borderId="8" xfId="5" applyNumberFormat="1" applyFont="1" applyBorder="1" applyAlignment="1" applyProtection="1">
      <alignment horizontal="right" vertical="center"/>
      <protection locked="0"/>
    </xf>
    <xf numFmtId="0" fontId="8" fillId="7" borderId="11" xfId="6" applyFont="1" applyFill="1" applyBorder="1" applyProtection="1">
      <protection locked="0"/>
    </xf>
    <xf numFmtId="0" fontId="8" fillId="7" borderId="12" xfId="6" applyFont="1" applyFill="1" applyBorder="1" applyProtection="1">
      <protection locked="0"/>
    </xf>
    <xf numFmtId="170" fontId="8" fillId="7" borderId="22" xfId="5" applyNumberFormat="1" applyFont="1" applyFill="1" applyBorder="1" applyAlignment="1" applyProtection="1">
      <alignment horizontal="right" vertical="center"/>
      <protection locked="0"/>
    </xf>
    <xf numFmtId="0" fontId="28" fillId="0" borderId="0" xfId="4" applyFont="1" applyProtection="1">
      <protection locked="0"/>
    </xf>
    <xf numFmtId="0" fontId="13" fillId="2" borderId="0" xfId="6" applyFont="1" applyFill="1" applyProtection="1">
      <protection locked="0"/>
    </xf>
    <xf numFmtId="170" fontId="13" fillId="2" borderId="0" xfId="5" applyNumberFormat="1" applyFont="1" applyFill="1" applyBorder="1" applyAlignment="1" applyProtection="1">
      <alignment horizontal="right" vertical="center"/>
      <protection locked="0"/>
    </xf>
    <xf numFmtId="0" fontId="28" fillId="2" borderId="0" xfId="4" applyFont="1" applyFill="1" applyProtection="1">
      <protection locked="0"/>
    </xf>
    <xf numFmtId="165" fontId="28" fillId="2" borderId="0" xfId="4" applyNumberFormat="1" applyFont="1" applyFill="1" applyProtection="1">
      <protection locked="0"/>
    </xf>
    <xf numFmtId="0" fontId="28" fillId="5" borderId="2" xfId="4" applyFont="1" applyFill="1" applyBorder="1" applyProtection="1">
      <protection locked="0"/>
    </xf>
    <xf numFmtId="0" fontId="20" fillId="0" borderId="0" xfId="1" applyFont="1"/>
    <xf numFmtId="170" fontId="20" fillId="0" borderId="0" xfId="1" applyNumberFormat="1" applyFont="1"/>
    <xf numFmtId="171" fontId="14" fillId="0" borderId="0" xfId="5" applyNumberFormat="1" applyFont="1" applyFill="1" applyAlignment="1" applyProtection="1">
      <alignment horizontal="right"/>
      <protection locked="0"/>
    </xf>
    <xf numFmtId="0" fontId="29" fillId="2" borderId="0" xfId="1" applyFont="1" applyFill="1"/>
    <xf numFmtId="0" fontId="30" fillId="2" borderId="0" xfId="1" applyFont="1" applyFill="1"/>
    <xf numFmtId="0" fontId="4" fillId="9" borderId="1" xfId="1" applyFont="1" applyFill="1" applyBorder="1"/>
    <xf numFmtId="0" fontId="27" fillId="9" borderId="2" xfId="1" applyFont="1" applyFill="1" applyBorder="1"/>
    <xf numFmtId="0" fontId="27" fillId="9" borderId="3" xfId="1" applyFont="1" applyFill="1" applyBorder="1"/>
    <xf numFmtId="0" fontId="20" fillId="9" borderId="4" xfId="1" applyFont="1" applyFill="1" applyBorder="1"/>
    <xf numFmtId="0" fontId="27" fillId="9" borderId="5" xfId="1" applyFont="1" applyFill="1" applyBorder="1"/>
    <xf numFmtId="0" fontId="12" fillId="2" borderId="0" xfId="1" applyFont="1" applyFill="1"/>
    <xf numFmtId="0" fontId="27" fillId="9" borderId="26" xfId="1" applyFont="1" applyFill="1" applyBorder="1"/>
    <xf numFmtId="0" fontId="20" fillId="9" borderId="29" xfId="1" applyFont="1" applyFill="1" applyBorder="1"/>
    <xf numFmtId="0" fontId="20" fillId="9" borderId="30" xfId="1" applyFont="1" applyFill="1" applyBorder="1"/>
    <xf numFmtId="0" fontId="27" fillId="9" borderId="30" xfId="1" applyFont="1" applyFill="1" applyBorder="1"/>
    <xf numFmtId="164" fontId="27" fillId="9" borderId="31" xfId="1" applyNumberFormat="1" applyFont="1" applyFill="1" applyBorder="1"/>
    <xf numFmtId="0" fontId="27" fillId="2" borderId="0" xfId="1" applyFont="1" applyFill="1"/>
    <xf numFmtId="3" fontId="13" fillId="5" borderId="15" xfId="1" applyNumberFormat="1" applyFont="1" applyFill="1" applyBorder="1" applyAlignment="1">
      <alignment horizontal="left" vertical="center" wrapText="1"/>
    </xf>
    <xf numFmtId="0" fontId="27" fillId="7" borderId="29" xfId="1" applyFont="1" applyFill="1" applyBorder="1"/>
    <xf numFmtId="0" fontId="27" fillId="7" borderId="30" xfId="1" applyFont="1" applyFill="1" applyBorder="1" applyAlignment="1">
      <alignment horizontal="right"/>
    </xf>
    <xf numFmtId="0" fontId="20" fillId="7" borderId="30" xfId="1" applyFont="1" applyFill="1" applyBorder="1" applyAlignment="1">
      <alignment horizontal="right"/>
    </xf>
    <xf numFmtId="164" fontId="20" fillId="7" borderId="30" xfId="2" applyNumberFormat="1" applyFont="1" applyFill="1" applyBorder="1" applyAlignment="1">
      <alignment horizontal="right"/>
    </xf>
    <xf numFmtId="9" fontId="20" fillId="7" borderId="30" xfId="1" applyNumberFormat="1" applyFont="1" applyFill="1" applyBorder="1" applyAlignment="1">
      <alignment horizontal="right"/>
    </xf>
    <xf numFmtId="164" fontId="27" fillId="7" borderId="30" xfId="2" applyNumberFormat="1" applyFont="1" applyFill="1" applyBorder="1" applyAlignment="1">
      <alignment horizontal="right"/>
    </xf>
    <xf numFmtId="0" fontId="20" fillId="2" borderId="0" xfId="1" applyFont="1" applyFill="1" applyAlignment="1">
      <alignment horizontal="right"/>
    </xf>
    <xf numFmtId="164" fontId="20" fillId="2" borderId="0" xfId="2" applyNumberFormat="1" applyFont="1" applyFill="1" applyBorder="1" applyAlignment="1">
      <alignment horizontal="right"/>
    </xf>
    <xf numFmtId="9" fontId="20" fillId="2" borderId="0" xfId="1" applyNumberFormat="1" applyFont="1" applyFill="1" applyAlignment="1">
      <alignment horizontal="right"/>
    </xf>
    <xf numFmtId="0" fontId="27" fillId="12" borderId="29" xfId="1" applyFont="1" applyFill="1" applyBorder="1"/>
    <xf numFmtId="0" fontId="27" fillId="12" borderId="30" xfId="1" applyFont="1" applyFill="1" applyBorder="1" applyAlignment="1">
      <alignment horizontal="right"/>
    </xf>
    <xf numFmtId="0" fontId="20" fillId="12" borderId="30" xfId="1" applyFont="1" applyFill="1" applyBorder="1" applyAlignment="1">
      <alignment horizontal="right"/>
    </xf>
    <xf numFmtId="164" fontId="20" fillId="12" borderId="30" xfId="2" applyNumberFormat="1" applyFont="1" applyFill="1" applyBorder="1" applyAlignment="1">
      <alignment horizontal="right"/>
    </xf>
    <xf numFmtId="9" fontId="20" fillId="12" borderId="30" xfId="1" applyNumberFormat="1" applyFont="1" applyFill="1" applyBorder="1" applyAlignment="1">
      <alignment horizontal="right"/>
    </xf>
    <xf numFmtId="0" fontId="27" fillId="2" borderId="0" xfId="1" applyFont="1" applyFill="1" applyAlignment="1">
      <alignment horizontal="right"/>
    </xf>
    <xf numFmtId="164" fontId="27" fillId="2" borderId="0" xfId="2" applyNumberFormat="1" applyFont="1" applyFill="1" applyBorder="1" applyAlignment="1">
      <alignment horizontal="right"/>
    </xf>
    <xf numFmtId="0" fontId="5" fillId="13" borderId="0" xfId="7" applyFill="1"/>
    <xf numFmtId="0" fontId="5" fillId="0" borderId="0" xfId="7"/>
    <xf numFmtId="0" fontId="31" fillId="0" borderId="0" xfId="7" applyFont="1"/>
    <xf numFmtId="0" fontId="5" fillId="0" borderId="0" xfId="7" applyAlignment="1">
      <alignment horizontal="right"/>
    </xf>
    <xf numFmtId="0" fontId="3" fillId="14" borderId="54" xfId="7" applyFont="1" applyFill="1" applyBorder="1" applyAlignment="1">
      <alignment horizontal="center" vertical="center" wrapText="1"/>
    </xf>
    <xf numFmtId="0" fontId="3" fillId="14" borderId="54" xfId="7" applyFont="1" applyFill="1" applyBorder="1" applyAlignment="1">
      <alignment horizontal="center" vertical="center"/>
    </xf>
    <xf numFmtId="0" fontId="17" fillId="0" borderId="0" xfId="7" applyFont="1"/>
    <xf numFmtId="0" fontId="33" fillId="14" borderId="4" xfId="7" applyFont="1" applyFill="1" applyBorder="1" applyAlignment="1">
      <alignment horizontal="center" vertical="center" wrapText="1"/>
    </xf>
    <xf numFmtId="0" fontId="33" fillId="14" borderId="55" xfId="7" applyFont="1" applyFill="1" applyBorder="1" applyAlignment="1">
      <alignment horizontal="center" vertical="center" wrapText="1"/>
    </xf>
    <xf numFmtId="0" fontId="4" fillId="13" borderId="2" xfId="7" applyFont="1" applyFill="1" applyBorder="1" applyAlignment="1">
      <alignment horizontal="center"/>
    </xf>
    <xf numFmtId="44" fontId="34" fillId="13" borderId="2" xfId="9" applyFont="1" applyFill="1" applyBorder="1" applyAlignment="1">
      <alignment horizontal="center" vertical="center"/>
    </xf>
    <xf numFmtId="0" fontId="4" fillId="13" borderId="54" xfId="7" applyFont="1" applyFill="1" applyBorder="1"/>
    <xf numFmtId="0" fontId="5" fillId="0" borderId="18" xfId="7" applyBorder="1" applyAlignment="1">
      <alignment horizontal="center" vertical="center"/>
    </xf>
    <xf numFmtId="0" fontId="5" fillId="0" borderId="19" xfId="7" applyBorder="1" applyAlignment="1">
      <alignment horizontal="center" vertical="center"/>
    </xf>
    <xf numFmtId="17" fontId="5" fillId="0" borderId="19" xfId="7" applyNumberFormat="1" applyBorder="1" applyAlignment="1">
      <alignment horizontal="center" vertical="center"/>
    </xf>
    <xf numFmtId="0" fontId="4" fillId="13" borderId="30" xfId="7" applyFont="1" applyFill="1" applyBorder="1" applyAlignment="1">
      <alignment horizontal="center"/>
    </xf>
    <xf numFmtId="0" fontId="34" fillId="13" borderId="30" xfId="7" applyFont="1" applyFill="1" applyBorder="1" applyAlignment="1">
      <alignment horizontal="center" vertical="center"/>
    </xf>
    <xf numFmtId="0" fontId="4" fillId="13" borderId="55" xfId="7" applyFont="1" applyFill="1" applyBorder="1"/>
    <xf numFmtId="0" fontId="5" fillId="0" borderId="21" xfId="7" applyBorder="1" applyAlignment="1">
      <alignment horizontal="center" vertical="center"/>
    </xf>
    <xf numFmtId="0" fontId="5" fillId="0" borderId="22" xfId="7" applyBorder="1" applyAlignment="1">
      <alignment horizontal="center" vertical="center"/>
    </xf>
    <xf numFmtId="17" fontId="5" fillId="0" borderId="22" xfId="7" applyNumberFormat="1" applyBorder="1" applyAlignment="1">
      <alignment horizontal="center" vertical="center"/>
    </xf>
    <xf numFmtId="44" fontId="35" fillId="13" borderId="2" xfId="9" applyFont="1" applyFill="1" applyBorder="1"/>
    <xf numFmtId="0" fontId="4" fillId="13" borderId="57" xfId="7" applyFont="1" applyFill="1" applyBorder="1"/>
    <xf numFmtId="44" fontId="35" fillId="13" borderId="30" xfId="9" applyFont="1" applyFill="1" applyBorder="1"/>
    <xf numFmtId="0" fontId="3" fillId="15" borderId="0" xfId="7" applyFont="1" applyFill="1" applyAlignment="1">
      <alignment horizontal="center"/>
    </xf>
    <xf numFmtId="44" fontId="36" fillId="15" borderId="0" xfId="9" applyFont="1" applyFill="1" applyBorder="1" applyAlignment="1">
      <alignment horizontal="center" vertical="center"/>
    </xf>
    <xf numFmtId="0" fontId="3" fillId="15" borderId="54" xfId="7" applyFont="1" applyFill="1" applyBorder="1"/>
    <xf numFmtId="0" fontId="3" fillId="15" borderId="56" xfId="7" applyFont="1" applyFill="1" applyBorder="1"/>
    <xf numFmtId="0" fontId="3" fillId="15" borderId="2" xfId="7" applyFont="1" applyFill="1" applyBorder="1" applyAlignment="1">
      <alignment horizontal="center"/>
    </xf>
    <xf numFmtId="44" fontId="36" fillId="15" borderId="2" xfId="9" applyFont="1" applyFill="1" applyBorder="1" applyAlignment="1">
      <alignment horizontal="center" vertical="center"/>
    </xf>
    <xf numFmtId="0" fontId="3" fillId="15" borderId="30" xfId="7" applyFont="1" applyFill="1" applyBorder="1" applyAlignment="1">
      <alignment horizontal="center"/>
    </xf>
    <xf numFmtId="44" fontId="36" fillId="15" borderId="30" xfId="9" applyFont="1" applyFill="1" applyBorder="1" applyAlignment="1">
      <alignment horizontal="center" vertical="center"/>
    </xf>
    <xf numFmtId="0" fontId="3" fillId="15" borderId="29" xfId="7" applyFont="1" applyFill="1" applyBorder="1"/>
    <xf numFmtId="0" fontId="10" fillId="13" borderId="2" xfId="7" applyFont="1" applyFill="1" applyBorder="1" applyAlignment="1">
      <alignment horizontal="center"/>
    </xf>
    <xf numFmtId="44" fontId="35" fillId="13" borderId="2" xfId="9" applyFont="1" applyFill="1" applyBorder="1" applyAlignment="1">
      <alignment horizontal="center" vertical="center"/>
    </xf>
    <xf numFmtId="0" fontId="10" fillId="13" borderId="54" xfId="7" applyFont="1" applyFill="1" applyBorder="1"/>
    <xf numFmtId="0" fontId="10" fillId="13" borderId="30" xfId="7" applyFont="1" applyFill="1" applyBorder="1" applyAlignment="1">
      <alignment horizontal="center"/>
    </xf>
    <xf numFmtId="0" fontId="35" fillId="13" borderId="30" xfId="7" applyFont="1" applyFill="1" applyBorder="1" applyAlignment="1">
      <alignment horizontal="center" vertical="center"/>
    </xf>
    <xf numFmtId="0" fontId="10" fillId="13" borderId="56" xfId="7" applyFont="1" applyFill="1" applyBorder="1"/>
    <xf numFmtId="44" fontId="35" fillId="13" borderId="30" xfId="9" applyFont="1" applyFill="1" applyBorder="1" applyAlignment="1">
      <alignment horizontal="center" vertical="center"/>
    </xf>
    <xf numFmtId="2" fontId="36" fillId="15" borderId="2" xfId="7" applyNumberFormat="1" applyFont="1" applyFill="1" applyBorder="1" applyAlignment="1">
      <alignment horizontal="center" vertical="center"/>
    </xf>
    <xf numFmtId="0" fontId="36" fillId="15" borderId="30" xfId="7" applyFont="1" applyFill="1" applyBorder="1" applyAlignment="1">
      <alignment horizontal="center" vertical="center"/>
    </xf>
    <xf numFmtId="0" fontId="10" fillId="13" borderId="0" xfId="7" applyFont="1" applyFill="1" applyAlignment="1">
      <alignment horizontal="center"/>
    </xf>
    <xf numFmtId="0" fontId="35" fillId="13" borderId="0" xfId="7" applyFont="1" applyFill="1" applyAlignment="1">
      <alignment horizontal="center" vertical="center"/>
    </xf>
    <xf numFmtId="0" fontId="38" fillId="0" borderId="0" xfId="7" applyFont="1"/>
    <xf numFmtId="172" fontId="4" fillId="0" borderId="0" xfId="7" applyNumberFormat="1" applyFont="1" applyAlignment="1">
      <alignment horizontal="right"/>
    </xf>
    <xf numFmtId="0" fontId="39" fillId="0" borderId="0" xfId="7" applyFont="1"/>
    <xf numFmtId="0" fontId="40" fillId="0" borderId="0" xfId="7" applyFont="1"/>
    <xf numFmtId="0" fontId="9" fillId="0" borderId="0" xfId="7" applyFont="1"/>
    <xf numFmtId="0" fontId="5" fillId="14" borderId="51" xfId="7" applyFill="1" applyBorder="1"/>
    <xf numFmtId="0" fontId="5" fillId="14" borderId="52" xfId="7" applyFill="1" applyBorder="1"/>
    <xf numFmtId="0" fontId="31" fillId="14" borderId="52" xfId="7" applyFont="1" applyFill="1" applyBorder="1"/>
    <xf numFmtId="0" fontId="33" fillId="14" borderId="1" xfId="7" applyFont="1" applyFill="1" applyBorder="1" applyAlignment="1">
      <alignment horizontal="center" vertical="center" wrapText="1"/>
    </xf>
    <xf numFmtId="0" fontId="33" fillId="14" borderId="54" xfId="7" applyFont="1" applyFill="1" applyBorder="1" applyAlignment="1">
      <alignment horizontal="center" vertical="center" wrapText="1"/>
    </xf>
    <xf numFmtId="0" fontId="11" fillId="0" borderId="3" xfId="7" applyFont="1" applyBorder="1" applyAlignment="1">
      <alignment horizontal="right"/>
    </xf>
    <xf numFmtId="175" fontId="11" fillId="0" borderId="5" xfId="7" applyNumberFormat="1" applyFont="1" applyBorder="1" applyAlignment="1">
      <alignment horizontal="right"/>
    </xf>
    <xf numFmtId="0" fontId="4" fillId="16" borderId="54" xfId="7" applyFont="1" applyFill="1" applyBorder="1"/>
    <xf numFmtId="0" fontId="4" fillId="16" borderId="55" xfId="7" applyFont="1" applyFill="1" applyBorder="1"/>
    <xf numFmtId="0" fontId="4" fillId="16" borderId="57" xfId="7" applyFont="1" applyFill="1" applyBorder="1"/>
    <xf numFmtId="0" fontId="4" fillId="16" borderId="56" xfId="7" applyFont="1" applyFill="1" applyBorder="1"/>
    <xf numFmtId="175" fontId="11" fillId="0" borderId="3" xfId="7" applyNumberFormat="1" applyFont="1" applyBorder="1" applyAlignment="1">
      <alignment horizontal="right"/>
    </xf>
    <xf numFmtId="175" fontId="11" fillId="6" borderId="3" xfId="7" applyNumberFormat="1" applyFont="1" applyFill="1" applyBorder="1" applyAlignment="1">
      <alignment horizontal="right"/>
    </xf>
    <xf numFmtId="175" fontId="5" fillId="0" borderId="0" xfId="7" applyNumberFormat="1"/>
    <xf numFmtId="44" fontId="5" fillId="0" borderId="0" xfId="7" applyNumberFormat="1"/>
    <xf numFmtId="175" fontId="11" fillId="2" borderId="5" xfId="7" applyNumberFormat="1" applyFont="1" applyFill="1" applyBorder="1" applyAlignment="1">
      <alignment horizontal="right"/>
    </xf>
    <xf numFmtId="0" fontId="15" fillId="0" borderId="0" xfId="7" applyFont="1"/>
    <xf numFmtId="0" fontId="11" fillId="2" borderId="0" xfId="6" applyFont="1" applyFill="1"/>
    <xf numFmtId="0" fontId="11" fillId="2" borderId="0" xfId="6" applyFont="1" applyFill="1" applyAlignment="1">
      <alignment horizontal="right"/>
    </xf>
    <xf numFmtId="1" fontId="10" fillId="2" borderId="0" xfId="6" applyNumberFormat="1" applyFont="1" applyFill="1" applyAlignment="1" applyProtection="1">
      <alignment horizontal="right" vertical="center" wrapText="1"/>
      <protection locked="0"/>
    </xf>
    <xf numFmtId="1" fontId="10" fillId="3" borderId="1" xfId="6" applyNumberFormat="1" applyFont="1" applyFill="1" applyBorder="1" applyAlignment="1">
      <alignment horizontal="left" vertical="center"/>
    </xf>
    <xf numFmtId="1" fontId="10" fillId="3" borderId="3" xfId="6" applyNumberFormat="1" applyFont="1" applyFill="1" applyBorder="1" applyAlignment="1">
      <alignment horizontal="right" vertical="center"/>
    </xf>
    <xf numFmtId="1" fontId="14" fillId="3" borderId="4" xfId="6" applyNumberFormat="1" applyFont="1" applyFill="1" applyBorder="1" applyAlignment="1">
      <alignment horizontal="left" vertical="center"/>
    </xf>
    <xf numFmtId="1" fontId="8" fillId="3" borderId="5" xfId="6" quotePrefix="1" applyNumberFormat="1" applyFont="1" applyFill="1" applyBorder="1" applyAlignment="1">
      <alignment horizontal="right" vertical="center"/>
    </xf>
    <xf numFmtId="1" fontId="8" fillId="2" borderId="0" xfId="6" applyNumberFormat="1" applyFont="1" applyFill="1" applyAlignment="1" applyProtection="1">
      <alignment horizontal="right" vertical="center" wrapText="1"/>
      <protection locked="0"/>
    </xf>
    <xf numFmtId="0" fontId="14" fillId="2" borderId="0" xfId="6" applyFont="1" applyFill="1" applyAlignment="1">
      <alignment horizontal="right"/>
    </xf>
    <xf numFmtId="0" fontId="14" fillId="2" borderId="0" xfId="6" applyFont="1" applyFill="1"/>
    <xf numFmtId="1" fontId="8" fillId="4" borderId="6" xfId="6" applyNumberFormat="1" applyFont="1" applyFill="1" applyBorder="1" applyAlignment="1">
      <alignment horizontal="left" vertical="center"/>
    </xf>
    <xf numFmtId="1" fontId="8" fillId="4" borderId="9" xfId="6" applyNumberFormat="1" applyFont="1" applyFill="1" applyBorder="1" applyAlignment="1">
      <alignment horizontal="right" vertical="center"/>
    </xf>
    <xf numFmtId="1" fontId="8" fillId="3" borderId="6" xfId="6" applyNumberFormat="1" applyFont="1" applyFill="1" applyBorder="1" applyAlignment="1">
      <alignment horizontal="left" vertical="center"/>
    </xf>
    <xf numFmtId="0" fontId="14" fillId="9" borderId="4" xfId="6" applyFont="1" applyFill="1" applyBorder="1"/>
    <xf numFmtId="0" fontId="14" fillId="9" borderId="5" xfId="6" applyFont="1" applyFill="1" applyBorder="1" applyAlignment="1">
      <alignment horizontal="right"/>
    </xf>
    <xf numFmtId="0" fontId="8" fillId="7" borderId="6" xfId="6" applyFont="1" applyFill="1" applyBorder="1"/>
    <xf numFmtId="0" fontId="8" fillId="7" borderId="9" xfId="6" applyFont="1" applyFill="1" applyBorder="1" applyAlignment="1">
      <alignment horizontal="right"/>
    </xf>
    <xf numFmtId="0" fontId="11" fillId="2" borderId="0" xfId="4" applyFont="1" applyFill="1" applyProtection="1">
      <protection locked="0"/>
    </xf>
    <xf numFmtId="1" fontId="14" fillId="3" borderId="4" xfId="6" applyNumberFormat="1" applyFont="1" applyFill="1" applyBorder="1" applyAlignment="1" applyProtection="1">
      <alignment horizontal="left" vertical="center"/>
      <protection locked="0"/>
    </xf>
    <xf numFmtId="164" fontId="8" fillId="2" borderId="0" xfId="10" applyNumberFormat="1" applyFont="1" applyFill="1" applyAlignment="1" applyProtection="1">
      <alignment horizontal="right" vertical="center"/>
      <protection locked="0"/>
    </xf>
    <xf numFmtId="165" fontId="8" fillId="2" borderId="0" xfId="6" applyNumberFormat="1" applyFont="1" applyFill="1" applyAlignment="1" applyProtection="1">
      <alignment horizontal="right" vertical="center"/>
      <protection locked="0"/>
    </xf>
    <xf numFmtId="177" fontId="8" fillId="2" borderId="0" xfId="11" applyNumberFormat="1" applyFont="1" applyFill="1" applyAlignment="1" applyProtection="1">
      <alignment horizontal="right" vertical="center"/>
      <protection locked="0"/>
    </xf>
    <xf numFmtId="0" fontId="14" fillId="2" borderId="0" xfId="4" applyFont="1" applyFill="1" applyProtection="1">
      <protection locked="0"/>
    </xf>
    <xf numFmtId="1" fontId="13" fillId="8" borderId="0" xfId="6" applyNumberFormat="1" applyFont="1" applyFill="1" applyAlignment="1" applyProtection="1">
      <alignment horizontal="left" vertical="center"/>
      <protection locked="0"/>
    </xf>
    <xf numFmtId="1" fontId="13" fillId="8" borderId="0" xfId="6" applyNumberFormat="1" applyFont="1" applyFill="1" applyAlignment="1" applyProtection="1">
      <alignment horizontal="right" vertical="center"/>
      <protection locked="0"/>
    </xf>
    <xf numFmtId="165" fontId="13" fillId="8" borderId="0" xfId="6" applyNumberFormat="1" applyFont="1" applyFill="1" applyAlignment="1" applyProtection="1">
      <alignment horizontal="right" vertical="center"/>
      <protection locked="0"/>
    </xf>
    <xf numFmtId="0" fontId="13" fillId="8" borderId="0" xfId="6" applyFont="1" applyFill="1" applyAlignment="1" applyProtection="1">
      <alignment horizontal="right" vertical="center"/>
      <protection locked="0"/>
    </xf>
    <xf numFmtId="165" fontId="13" fillId="8" borderId="0" xfId="6" applyNumberFormat="1" applyFont="1" applyFill="1" applyAlignment="1" applyProtection="1">
      <alignment horizontal="right" vertical="center" wrapText="1"/>
      <protection locked="0"/>
    </xf>
    <xf numFmtId="0" fontId="20" fillId="2" borderId="0" xfId="6" applyFont="1" applyFill="1" applyAlignment="1" applyProtection="1">
      <alignment horizontal="right"/>
      <protection locked="0"/>
    </xf>
    <xf numFmtId="0" fontId="20" fillId="2" borderId="0" xfId="6" applyFont="1" applyFill="1" applyProtection="1">
      <protection locked="0"/>
    </xf>
    <xf numFmtId="0" fontId="2" fillId="2" borderId="0" xfId="6" applyFont="1" applyFill="1" applyProtection="1">
      <protection locked="0"/>
    </xf>
    <xf numFmtId="3" fontId="13" fillId="5" borderId="36" xfId="7" applyNumberFormat="1" applyFont="1" applyFill="1" applyBorder="1" applyAlignment="1">
      <alignment horizontal="left" vertical="center" wrapText="1"/>
    </xf>
    <xf numFmtId="3" fontId="13" fillId="5" borderId="16" xfId="7" applyNumberFormat="1" applyFont="1" applyFill="1" applyBorder="1" applyAlignment="1">
      <alignment horizontal="right" vertical="center" wrapText="1"/>
    </xf>
    <xf numFmtId="3" fontId="13" fillId="5" borderId="32" xfId="7" applyNumberFormat="1" applyFont="1" applyFill="1" applyBorder="1" applyAlignment="1">
      <alignment horizontal="left" vertical="center" wrapText="1"/>
    </xf>
    <xf numFmtId="0" fontId="8" fillId="6" borderId="4" xfId="6" applyFont="1" applyFill="1" applyBorder="1" applyProtection="1">
      <protection locked="0"/>
    </xf>
    <xf numFmtId="0" fontId="8" fillId="6" borderId="0" xfId="6" applyFont="1" applyFill="1" applyAlignment="1" applyProtection="1">
      <alignment horizontal="right"/>
      <protection locked="0"/>
    </xf>
    <xf numFmtId="0" fontId="8" fillId="6" borderId="0" xfId="6" applyFont="1" applyFill="1" applyAlignment="1" applyProtection="1">
      <alignment horizontal="right" wrapText="1"/>
      <protection locked="0"/>
    </xf>
    <xf numFmtId="164" fontId="8" fillId="6" borderId="0" xfId="10" applyNumberFormat="1" applyFont="1" applyFill="1" applyBorder="1" applyAlignment="1" applyProtection="1">
      <alignment horizontal="right"/>
      <protection locked="0"/>
    </xf>
    <xf numFmtId="177" fontId="8" fillId="6" borderId="0" xfId="11" applyNumberFormat="1" applyFont="1" applyFill="1" applyBorder="1" applyAlignment="1" applyProtection="1">
      <alignment horizontal="right"/>
      <protection locked="0"/>
    </xf>
    <xf numFmtId="0" fontId="8" fillId="6" borderId="5" xfId="6" applyFont="1" applyFill="1" applyBorder="1" applyProtection="1">
      <protection locked="0"/>
    </xf>
    <xf numFmtId="0" fontId="14" fillId="2" borderId="6" xfId="6" applyFont="1" applyFill="1" applyBorder="1" applyProtection="1">
      <protection locked="0"/>
    </xf>
    <xf numFmtId="0" fontId="14" fillId="2" borderId="8" xfId="6" applyFont="1" applyFill="1" applyBorder="1" applyAlignment="1" applyProtection="1">
      <alignment horizontal="right"/>
      <protection locked="0"/>
    </xf>
    <xf numFmtId="0" fontId="14" fillId="2" borderId="8" xfId="6" applyFont="1" applyFill="1" applyBorder="1" applyAlignment="1" applyProtection="1">
      <alignment horizontal="right" wrapText="1"/>
      <protection locked="0"/>
    </xf>
    <xf numFmtId="9" fontId="14" fillId="2" borderId="8" xfId="6" applyNumberFormat="1" applyFont="1" applyFill="1" applyBorder="1" applyAlignment="1" applyProtection="1">
      <alignment horizontal="right"/>
      <protection locked="0"/>
    </xf>
    <xf numFmtId="164" fontId="14" fillId="2" borderId="8" xfId="10" applyNumberFormat="1" applyFont="1" applyFill="1" applyBorder="1" applyAlignment="1" applyProtection="1">
      <alignment horizontal="right"/>
      <protection locked="0"/>
    </xf>
    <xf numFmtId="9" fontId="14" fillId="2" borderId="8" xfId="11" applyFont="1" applyFill="1" applyBorder="1" applyAlignment="1" applyProtection="1">
      <alignment horizontal="right"/>
      <protection locked="0"/>
    </xf>
    <xf numFmtId="0" fontId="14" fillId="2" borderId="9" xfId="6" applyFont="1" applyFill="1" applyBorder="1" applyProtection="1">
      <protection locked="0"/>
    </xf>
    <xf numFmtId="0" fontId="14" fillId="2" borderId="47" xfId="4" applyFont="1" applyFill="1" applyBorder="1" applyProtection="1">
      <protection locked="0"/>
    </xf>
    <xf numFmtId="0" fontId="14" fillId="2" borderId="48" xfId="4" applyFont="1" applyFill="1" applyBorder="1" applyAlignment="1" applyProtection="1">
      <alignment horizontal="right"/>
      <protection locked="0"/>
    </xf>
    <xf numFmtId="0" fontId="14" fillId="2" borderId="48" xfId="6" applyFont="1" applyFill="1" applyBorder="1" applyAlignment="1" applyProtection="1">
      <alignment horizontal="right" wrapText="1"/>
      <protection locked="0"/>
    </xf>
    <xf numFmtId="9" fontId="14" fillId="2" borderId="48" xfId="4" applyNumberFormat="1" applyFont="1" applyFill="1" applyBorder="1" applyAlignment="1" applyProtection="1">
      <alignment horizontal="right"/>
      <protection locked="0"/>
    </xf>
    <xf numFmtId="0" fontId="14" fillId="2" borderId="49" xfId="4" applyFont="1" applyFill="1" applyBorder="1" applyProtection="1">
      <protection locked="0"/>
    </xf>
    <xf numFmtId="0" fontId="14" fillId="0" borderId="8" xfId="6" applyFont="1" applyBorder="1" applyAlignment="1" applyProtection="1">
      <alignment horizontal="right"/>
      <protection locked="0"/>
    </xf>
    <xf numFmtId="0" fontId="14" fillId="2" borderId="47" xfId="6" applyFont="1" applyFill="1" applyBorder="1" applyProtection="1">
      <protection locked="0"/>
    </xf>
    <xf numFmtId="0" fontId="14" fillId="2" borderId="48" xfId="6" applyFont="1" applyFill="1" applyBorder="1" applyAlignment="1" applyProtection="1">
      <alignment horizontal="right"/>
      <protection locked="0"/>
    </xf>
    <xf numFmtId="9" fontId="14" fillId="2" borderId="48" xfId="6" applyNumberFormat="1" applyFont="1" applyFill="1" applyBorder="1" applyAlignment="1" applyProtection="1">
      <alignment horizontal="right"/>
      <protection locked="0"/>
    </xf>
    <xf numFmtId="0" fontId="14" fillId="2" borderId="49" xfId="6" applyFont="1" applyFill="1" applyBorder="1" applyProtection="1">
      <protection locked="0"/>
    </xf>
    <xf numFmtId="0" fontId="8" fillId="7" borderId="13" xfId="6" applyFont="1" applyFill="1" applyBorder="1" applyAlignment="1" applyProtection="1">
      <alignment horizontal="right"/>
      <protection locked="0"/>
    </xf>
    <xf numFmtId="0" fontId="8" fillId="7" borderId="13" xfId="6" applyFont="1" applyFill="1" applyBorder="1" applyAlignment="1" applyProtection="1">
      <alignment horizontal="right" wrapText="1"/>
      <protection locked="0"/>
    </xf>
    <xf numFmtId="164" fontId="8" fillId="7" borderId="13" xfId="10" applyNumberFormat="1" applyFont="1" applyFill="1" applyBorder="1" applyAlignment="1" applyProtection="1">
      <alignment horizontal="right"/>
      <protection locked="0"/>
    </xf>
    <xf numFmtId="165" fontId="8" fillId="7" borderId="13" xfId="6" applyNumberFormat="1" applyFont="1" applyFill="1" applyBorder="1" applyAlignment="1" applyProtection="1">
      <alignment horizontal="right"/>
      <protection locked="0"/>
    </xf>
    <xf numFmtId="9" fontId="8" fillId="7" borderId="13" xfId="11" applyFont="1" applyFill="1" applyBorder="1" applyAlignment="1" applyProtection="1">
      <alignment horizontal="right"/>
      <protection locked="0"/>
    </xf>
    <xf numFmtId="165" fontId="8" fillId="7" borderId="14" xfId="6" applyNumberFormat="1" applyFont="1" applyFill="1" applyBorder="1" applyProtection="1">
      <protection locked="0"/>
    </xf>
    <xf numFmtId="0" fontId="8" fillId="2" borderId="1" xfId="6" applyFont="1" applyFill="1" applyBorder="1" applyProtection="1">
      <protection locked="0"/>
    </xf>
    <xf numFmtId="0" fontId="8" fillId="2" borderId="2" xfId="6" applyFont="1" applyFill="1" applyBorder="1" applyAlignment="1" applyProtection="1">
      <alignment horizontal="right"/>
      <protection locked="0"/>
    </xf>
    <xf numFmtId="0" fontId="8" fillId="2" borderId="2" xfId="6" applyFont="1" applyFill="1" applyBorder="1" applyAlignment="1" applyProtection="1">
      <alignment horizontal="right" wrapText="1"/>
      <protection locked="0"/>
    </xf>
    <xf numFmtId="164" fontId="8" fillId="2" borderId="2" xfId="10" applyNumberFormat="1" applyFont="1" applyFill="1" applyBorder="1" applyAlignment="1" applyProtection="1">
      <alignment horizontal="right"/>
      <protection locked="0"/>
    </xf>
    <xf numFmtId="165" fontId="8" fillId="2" borderId="2" xfId="6" applyNumberFormat="1" applyFont="1" applyFill="1" applyBorder="1" applyAlignment="1" applyProtection="1">
      <alignment horizontal="right"/>
      <protection locked="0"/>
    </xf>
    <xf numFmtId="9" fontId="8" fillId="2" borderId="2" xfId="11" applyFont="1" applyFill="1" applyBorder="1" applyAlignment="1" applyProtection="1">
      <alignment horizontal="right"/>
      <protection locked="0"/>
    </xf>
    <xf numFmtId="165" fontId="8" fillId="2" borderId="3" xfId="6" applyNumberFormat="1" applyFont="1" applyFill="1" applyBorder="1" applyProtection="1">
      <protection locked="0"/>
    </xf>
    <xf numFmtId="9" fontId="8" fillId="6" borderId="0" xfId="11" applyFont="1" applyFill="1" applyBorder="1" applyAlignment="1" applyProtection="1">
      <alignment horizontal="right"/>
      <protection locked="0"/>
    </xf>
    <xf numFmtId="9" fontId="14" fillId="0" borderId="8" xfId="11" applyFont="1" applyFill="1" applyBorder="1" applyAlignment="1" applyProtection="1">
      <alignment horizontal="right"/>
      <protection locked="0"/>
    </xf>
    <xf numFmtId="0" fontId="8" fillId="7" borderId="29" xfId="6" applyFont="1" applyFill="1" applyBorder="1" applyProtection="1">
      <protection locked="0"/>
    </xf>
    <xf numFmtId="0" fontId="8" fillId="7" borderId="30" xfId="6" applyFont="1" applyFill="1" applyBorder="1" applyAlignment="1" applyProtection="1">
      <alignment horizontal="right"/>
      <protection locked="0"/>
    </xf>
    <xf numFmtId="0" fontId="8" fillId="7" borderId="30" xfId="6" applyFont="1" applyFill="1" applyBorder="1" applyAlignment="1" applyProtection="1">
      <alignment horizontal="right" wrapText="1"/>
      <protection locked="0"/>
    </xf>
    <xf numFmtId="164" fontId="8" fillId="7" borderId="30" xfId="10" applyNumberFormat="1" applyFont="1" applyFill="1" applyBorder="1" applyAlignment="1" applyProtection="1">
      <alignment horizontal="right"/>
      <protection locked="0"/>
    </xf>
    <xf numFmtId="177" fontId="8" fillId="7" borderId="30" xfId="11" applyNumberFormat="1" applyFont="1" applyFill="1" applyBorder="1" applyAlignment="1" applyProtection="1">
      <alignment horizontal="right"/>
      <protection locked="0"/>
    </xf>
    <xf numFmtId="0" fontId="8" fillId="7" borderId="31" xfId="6" applyFont="1" applyFill="1" applyBorder="1" applyProtection="1">
      <protection locked="0"/>
    </xf>
    <xf numFmtId="0" fontId="8" fillId="12" borderId="51" xfId="6" applyFont="1" applyFill="1" applyBorder="1" applyProtection="1">
      <protection locked="0"/>
    </xf>
    <xf numFmtId="0" fontId="8" fillId="12" borderId="52" xfId="6" applyFont="1" applyFill="1" applyBorder="1" applyAlignment="1" applyProtection="1">
      <alignment horizontal="right"/>
      <protection locked="0"/>
    </xf>
    <xf numFmtId="0" fontId="8" fillId="12" borderId="52" xfId="6" applyFont="1" applyFill="1" applyBorder="1" applyAlignment="1" applyProtection="1">
      <alignment horizontal="right" wrapText="1"/>
      <protection locked="0"/>
    </xf>
    <xf numFmtId="164" fontId="8" fillId="12" borderId="52" xfId="10" applyNumberFormat="1" applyFont="1" applyFill="1" applyBorder="1" applyAlignment="1" applyProtection="1">
      <alignment horizontal="right"/>
      <protection locked="0"/>
    </xf>
    <xf numFmtId="177" fontId="8" fillId="12" borderId="52" xfId="11" applyNumberFormat="1" applyFont="1" applyFill="1" applyBorder="1" applyAlignment="1" applyProtection="1">
      <alignment horizontal="right"/>
      <protection locked="0"/>
    </xf>
    <xf numFmtId="0" fontId="8" fillId="12" borderId="53" xfId="6" applyFont="1" applyFill="1" applyBorder="1" applyProtection="1">
      <protection locked="0"/>
    </xf>
    <xf numFmtId="0" fontId="8" fillId="2" borderId="0" xfId="6" applyFont="1" applyFill="1" applyProtection="1">
      <protection locked="0"/>
    </xf>
    <xf numFmtId="0" fontId="8" fillId="2" borderId="0" xfId="6" applyFont="1" applyFill="1" applyAlignment="1" applyProtection="1">
      <alignment horizontal="right"/>
      <protection locked="0"/>
    </xf>
    <xf numFmtId="0" fontId="8" fillId="2" borderId="0" xfId="6" applyFont="1" applyFill="1" applyAlignment="1" applyProtection="1">
      <alignment horizontal="right" wrapText="1"/>
      <protection locked="0"/>
    </xf>
    <xf numFmtId="164" fontId="8" fillId="2" borderId="0" xfId="10" applyNumberFormat="1" applyFont="1" applyFill="1" applyBorder="1" applyAlignment="1" applyProtection="1">
      <alignment horizontal="right"/>
      <protection locked="0"/>
    </xf>
    <xf numFmtId="177" fontId="8" fillId="2" borderId="0" xfId="11" applyNumberFormat="1" applyFont="1" applyFill="1" applyBorder="1" applyAlignment="1" applyProtection="1">
      <alignment horizontal="right"/>
      <protection locked="0"/>
    </xf>
    <xf numFmtId="0" fontId="8" fillId="6" borderId="1" xfId="6" applyFont="1" applyFill="1" applyBorder="1" applyProtection="1">
      <protection locked="0"/>
    </xf>
    <xf numFmtId="0" fontId="8" fillId="6" borderId="2" xfId="6" applyFont="1" applyFill="1" applyBorder="1" applyAlignment="1" applyProtection="1">
      <alignment horizontal="right"/>
      <protection locked="0"/>
    </xf>
    <xf numFmtId="0" fontId="8" fillId="6" borderId="2" xfId="6" applyFont="1" applyFill="1" applyBorder="1" applyAlignment="1" applyProtection="1">
      <alignment horizontal="right" wrapText="1"/>
      <protection locked="0"/>
    </xf>
    <xf numFmtId="164" fontId="8" fillId="6" borderId="2" xfId="10" applyNumberFormat="1" applyFont="1" applyFill="1" applyBorder="1" applyAlignment="1" applyProtection="1">
      <alignment horizontal="right"/>
      <protection locked="0"/>
    </xf>
    <xf numFmtId="177" fontId="8" fillId="6" borderId="2" xfId="11" applyNumberFormat="1" applyFont="1" applyFill="1" applyBorder="1" applyAlignment="1" applyProtection="1">
      <alignment horizontal="right"/>
      <protection locked="0"/>
    </xf>
    <xf numFmtId="0" fontId="8" fillId="6" borderId="3" xfId="6" applyFont="1" applyFill="1" applyBorder="1" applyProtection="1">
      <protection locked="0"/>
    </xf>
    <xf numFmtId="0" fontId="14" fillId="0" borderId="9" xfId="6" applyFont="1" applyBorder="1" applyProtection="1">
      <protection locked="0"/>
    </xf>
    <xf numFmtId="164" fontId="14" fillId="2" borderId="48" xfId="10" applyNumberFormat="1" applyFont="1" applyFill="1" applyBorder="1" applyAlignment="1" applyProtection="1">
      <alignment horizontal="right" wrapText="1"/>
      <protection locked="0"/>
    </xf>
    <xf numFmtId="177" fontId="14" fillId="2" borderId="48" xfId="11" applyNumberFormat="1" applyFont="1" applyFill="1" applyBorder="1" applyAlignment="1" applyProtection="1">
      <alignment horizontal="right" wrapText="1"/>
      <protection locked="0"/>
    </xf>
    <xf numFmtId="0" fontId="14" fillId="2" borderId="49" xfId="6" applyFont="1" applyFill="1" applyBorder="1" applyAlignment="1" applyProtection="1">
      <alignment wrapText="1"/>
      <protection locked="0"/>
    </xf>
    <xf numFmtId="0" fontId="14" fillId="2" borderId="11" xfId="6" applyFont="1" applyFill="1" applyBorder="1" applyProtection="1">
      <protection locked="0"/>
    </xf>
    <xf numFmtId="0" fontId="14" fillId="2" borderId="13" xfId="6" applyFont="1" applyFill="1" applyBorder="1" applyAlignment="1" applyProtection="1">
      <alignment horizontal="right"/>
      <protection locked="0"/>
    </xf>
    <xf numFmtId="0" fontId="14" fillId="2" borderId="13" xfId="6" applyFont="1" applyFill="1" applyBorder="1" applyAlignment="1" applyProtection="1">
      <alignment horizontal="right" wrapText="1"/>
      <protection locked="0"/>
    </xf>
    <xf numFmtId="9" fontId="14" fillId="2" borderId="13" xfId="6" applyNumberFormat="1" applyFont="1" applyFill="1" applyBorder="1" applyAlignment="1" applyProtection="1">
      <alignment horizontal="right"/>
      <protection locked="0"/>
    </xf>
    <xf numFmtId="164" fontId="14" fillId="2" borderId="13" xfId="10" applyNumberFormat="1" applyFont="1" applyFill="1" applyBorder="1" applyAlignment="1" applyProtection="1">
      <alignment horizontal="right" wrapText="1"/>
      <protection locked="0"/>
    </xf>
    <xf numFmtId="177" fontId="14" fillId="2" borderId="13" xfId="11" applyNumberFormat="1" applyFont="1" applyFill="1" applyBorder="1" applyAlignment="1" applyProtection="1">
      <alignment horizontal="right" wrapText="1"/>
      <protection locked="0"/>
    </xf>
    <xf numFmtId="0" fontId="14" fillId="2" borderId="14" xfId="6" applyFont="1" applyFill="1" applyBorder="1" applyAlignment="1" applyProtection="1">
      <alignment wrapText="1"/>
      <protection locked="0"/>
    </xf>
    <xf numFmtId="0" fontId="14" fillId="2" borderId="0" xfId="4" applyFont="1" applyFill="1" applyAlignment="1" applyProtection="1">
      <alignment horizontal="right"/>
      <protection locked="0"/>
    </xf>
    <xf numFmtId="0" fontId="14" fillId="2" borderId="0" xfId="4" applyFont="1" applyFill="1" applyAlignment="1" applyProtection="1">
      <alignment horizontal="right" wrapText="1"/>
      <protection locked="0"/>
    </xf>
    <xf numFmtId="164" fontId="14" fillId="2" borderId="0" xfId="10" applyNumberFormat="1" applyFont="1" applyFill="1" applyBorder="1" applyAlignment="1" applyProtection="1">
      <alignment horizontal="right"/>
      <protection locked="0"/>
    </xf>
    <xf numFmtId="177" fontId="14" fillId="2" borderId="0" xfId="11" applyNumberFormat="1" applyFont="1" applyFill="1" applyBorder="1" applyAlignment="1" applyProtection="1">
      <alignment horizontal="right"/>
      <protection locked="0"/>
    </xf>
    <xf numFmtId="0" fontId="41" fillId="6" borderId="2" xfId="6" applyFont="1" applyFill="1" applyBorder="1" applyAlignment="1" applyProtection="1">
      <alignment horizontal="left"/>
      <protection locked="0"/>
    </xf>
    <xf numFmtId="164" fontId="14" fillId="6" borderId="2" xfId="10" applyNumberFormat="1" applyFont="1" applyFill="1" applyBorder="1" applyAlignment="1" applyProtection="1">
      <alignment horizontal="right"/>
      <protection locked="0"/>
    </xf>
    <xf numFmtId="0" fontId="14" fillId="2" borderId="6" xfId="4" applyFont="1" applyFill="1" applyBorder="1" applyProtection="1">
      <protection locked="0"/>
    </xf>
    <xf numFmtId="9" fontId="14" fillId="2" borderId="8" xfId="4" applyNumberFormat="1" applyFont="1" applyFill="1" applyBorder="1" applyAlignment="1" applyProtection="1">
      <alignment horizontal="right"/>
      <protection locked="0"/>
    </xf>
    <xf numFmtId="0" fontId="14" fillId="2" borderId="8" xfId="4" applyFont="1" applyFill="1" applyBorder="1" applyAlignment="1" applyProtection="1">
      <alignment horizontal="right"/>
      <protection locked="0"/>
    </xf>
    <xf numFmtId="0" fontId="14" fillId="2" borderId="9" xfId="4" applyFont="1" applyFill="1" applyBorder="1" applyProtection="1">
      <protection locked="0"/>
    </xf>
    <xf numFmtId="0" fontId="11" fillId="2" borderId="0" xfId="4" applyFont="1" applyFill="1" applyAlignment="1" applyProtection="1">
      <alignment vertical="top"/>
      <protection locked="0"/>
    </xf>
    <xf numFmtId="0" fontId="14" fillId="2" borderId="0" xfId="6" applyFont="1" applyFill="1" applyAlignment="1" applyProtection="1">
      <alignment horizontal="right" wrapText="1"/>
      <protection locked="0"/>
    </xf>
    <xf numFmtId="9" fontId="14" fillId="2" borderId="0" xfId="4" applyNumberFormat="1" applyFont="1" applyFill="1" applyAlignment="1" applyProtection="1">
      <alignment horizontal="right"/>
      <protection locked="0"/>
    </xf>
    <xf numFmtId="0" fontId="8" fillId="6" borderId="36" xfId="6" applyFont="1" applyFill="1" applyBorder="1" applyProtection="1">
      <protection locked="0"/>
    </xf>
    <xf numFmtId="0" fontId="8" fillId="6" borderId="50" xfId="6" applyFont="1" applyFill="1" applyBorder="1" applyAlignment="1" applyProtection="1">
      <alignment horizontal="right"/>
      <protection locked="0"/>
    </xf>
    <xf numFmtId="0" fontId="8" fillId="6" borderId="50" xfId="6" applyFont="1" applyFill="1" applyBorder="1" applyAlignment="1" applyProtection="1">
      <alignment horizontal="right" wrapText="1"/>
      <protection locked="0"/>
    </xf>
    <xf numFmtId="164" fontId="8" fillId="6" borderId="50" xfId="10" applyNumberFormat="1" applyFont="1" applyFill="1" applyBorder="1" applyAlignment="1" applyProtection="1">
      <alignment horizontal="right"/>
      <protection locked="0"/>
    </xf>
    <xf numFmtId="177" fontId="8" fillId="6" borderId="50" xfId="11" applyNumberFormat="1" applyFont="1" applyFill="1" applyBorder="1" applyAlignment="1" applyProtection="1">
      <alignment horizontal="right"/>
      <protection locked="0"/>
    </xf>
    <xf numFmtId="0" fontId="8" fillId="6" borderId="17" xfId="6" applyFont="1" applyFill="1" applyBorder="1" applyProtection="1">
      <protection locked="0"/>
    </xf>
    <xf numFmtId="164" fontId="14" fillId="2" borderId="0" xfId="10" applyNumberFormat="1" applyFont="1" applyFill="1" applyAlignment="1" applyProtection="1">
      <alignment horizontal="right"/>
      <protection locked="0"/>
    </xf>
    <xf numFmtId="177" fontId="14" fillId="2" borderId="0" xfId="11" applyNumberFormat="1" applyFont="1" applyFill="1" applyAlignment="1" applyProtection="1">
      <alignment horizontal="right"/>
      <protection locked="0"/>
    </xf>
    <xf numFmtId="0" fontId="2" fillId="2" borderId="0" xfId="7" applyFont="1" applyFill="1" applyProtection="1">
      <protection locked="0"/>
    </xf>
    <xf numFmtId="0" fontId="42" fillId="2" borderId="0" xfId="7" applyFont="1" applyFill="1" applyProtection="1">
      <protection locked="0"/>
    </xf>
    <xf numFmtId="0" fontId="20" fillId="2" borderId="0" xfId="7" applyFont="1" applyFill="1" applyAlignment="1" applyProtection="1">
      <alignment horizontal="right"/>
      <protection locked="0"/>
    </xf>
    <xf numFmtId="0" fontId="43" fillId="2" borderId="0" xfId="7" applyFont="1" applyFill="1" applyProtection="1">
      <protection locked="0"/>
    </xf>
    <xf numFmtId="0" fontId="43" fillId="2" borderId="0" xfId="7" applyFont="1" applyFill="1" applyAlignment="1" applyProtection="1">
      <alignment horizontal="right"/>
      <protection locked="0"/>
    </xf>
    <xf numFmtId="0" fontId="44" fillId="2" borderId="0" xfId="4" applyFont="1" applyFill="1" applyProtection="1">
      <protection locked="0"/>
    </xf>
    <xf numFmtId="0" fontId="20" fillId="2" borderId="0" xfId="7" applyFont="1" applyFill="1" applyProtection="1">
      <protection locked="0"/>
    </xf>
    <xf numFmtId="3" fontId="13" fillId="5" borderId="1" xfId="7" applyNumberFormat="1" applyFont="1" applyFill="1" applyBorder="1" applyAlignment="1">
      <alignment horizontal="left" vertical="center" wrapText="1"/>
    </xf>
    <xf numFmtId="3" fontId="13" fillId="5" borderId="60" xfId="7" applyNumberFormat="1" applyFont="1" applyFill="1" applyBorder="1" applyAlignment="1">
      <alignment horizontal="right" vertical="center" wrapText="1"/>
    </xf>
    <xf numFmtId="3" fontId="13" fillId="5" borderId="54" xfId="7" applyNumberFormat="1" applyFont="1" applyFill="1" applyBorder="1" applyAlignment="1">
      <alignment horizontal="right" vertical="center" wrapText="1"/>
    </xf>
    <xf numFmtId="0" fontId="14" fillId="2" borderId="9" xfId="6" applyFont="1" applyFill="1" applyBorder="1" applyAlignment="1" applyProtection="1">
      <alignment horizontal="right"/>
      <protection locked="0"/>
    </xf>
    <xf numFmtId="0" fontId="11" fillId="2" borderId="0" xfId="4" applyFont="1" applyFill="1"/>
    <xf numFmtId="0" fontId="11" fillId="2" borderId="0" xfId="4" applyFont="1" applyFill="1" applyAlignment="1">
      <alignment horizontal="right" wrapText="1"/>
    </xf>
    <xf numFmtId="170" fontId="20" fillId="7" borderId="19" xfId="5" applyNumberFormat="1" applyFont="1" applyFill="1" applyBorder="1" applyAlignment="1" applyProtection="1">
      <alignment horizontal="right" wrapText="1"/>
      <protection locked="0"/>
    </xf>
    <xf numFmtId="164" fontId="20" fillId="9" borderId="44" xfId="12" applyNumberFormat="1" applyFont="1" applyFill="1" applyBorder="1" applyAlignment="1">
      <alignment horizontal="right" vertical="center"/>
    </xf>
    <xf numFmtId="164" fontId="20" fillId="9" borderId="41" xfId="12" quotePrefix="1" applyNumberFormat="1" applyFont="1" applyFill="1" applyBorder="1" applyAlignment="1" applyProtection="1">
      <alignment horizontal="right" vertical="center" wrapText="1"/>
    </xf>
    <xf numFmtId="164" fontId="27" fillId="9" borderId="22" xfId="12" applyNumberFormat="1" applyFont="1" applyFill="1" applyBorder="1" applyAlignment="1" applyProtection="1">
      <alignment horizontal="right"/>
      <protection locked="0"/>
    </xf>
    <xf numFmtId="164" fontId="27" fillId="9" borderId="23" xfId="12" applyNumberFormat="1" applyFont="1" applyFill="1" applyBorder="1" applyAlignment="1" applyProtection="1">
      <alignment horizontal="right" wrapText="1"/>
      <protection locked="0"/>
    </xf>
    <xf numFmtId="0" fontId="14" fillId="2" borderId="0" xfId="4" applyFont="1" applyFill="1"/>
    <xf numFmtId="0" fontId="14" fillId="2" borderId="0" xfId="4" applyFont="1" applyFill="1" applyAlignment="1">
      <alignment horizontal="right" wrapText="1"/>
    </xf>
    <xf numFmtId="0" fontId="13" fillId="5" borderId="51" xfId="6" applyFont="1" applyFill="1" applyBorder="1" applyProtection="1">
      <protection locked="0"/>
    </xf>
    <xf numFmtId="0" fontId="13" fillId="5" borderId="37" xfId="6" applyFont="1" applyFill="1" applyBorder="1" applyProtection="1">
      <protection locked="0"/>
    </xf>
    <xf numFmtId="170" fontId="13" fillId="5" borderId="37" xfId="5" applyNumberFormat="1" applyFont="1" applyFill="1" applyBorder="1" applyAlignment="1" applyProtection="1">
      <alignment horizontal="right" wrapText="1"/>
      <protection locked="0"/>
    </xf>
    <xf numFmtId="170" fontId="13" fillId="5" borderId="38" xfId="5" applyNumberFormat="1" applyFont="1" applyFill="1" applyBorder="1" applyAlignment="1" applyProtection="1">
      <alignment horizontal="right" wrapText="1"/>
      <protection locked="0"/>
    </xf>
    <xf numFmtId="0" fontId="8" fillId="6" borderId="1" xfId="4" applyFont="1" applyFill="1" applyBorder="1"/>
    <xf numFmtId="1" fontId="8" fillId="6" borderId="3" xfId="4" applyNumberFormat="1" applyFont="1" applyFill="1" applyBorder="1" applyAlignment="1">
      <alignment horizontal="center" vertical="center"/>
    </xf>
    <xf numFmtId="0" fontId="14" fillId="6" borderId="54" xfId="6" applyFont="1" applyFill="1" applyBorder="1" applyAlignment="1">
      <alignment horizontal="right"/>
    </xf>
    <xf numFmtId="0" fontId="14" fillId="2" borderId="4" xfId="6" applyFont="1" applyFill="1" applyBorder="1"/>
    <xf numFmtId="9" fontId="14" fillId="2" borderId="5" xfId="6" applyNumberFormat="1" applyFont="1" applyFill="1" applyBorder="1" applyAlignment="1">
      <alignment horizontal="center"/>
    </xf>
    <xf numFmtId="3" fontId="14" fillId="2" borderId="5" xfId="4" applyNumberFormat="1" applyFont="1" applyFill="1" applyBorder="1" applyAlignment="1">
      <alignment horizontal="right" wrapText="1"/>
    </xf>
    <xf numFmtId="3" fontId="14" fillId="2" borderId="5" xfId="6" applyNumberFormat="1" applyFont="1" applyFill="1" applyBorder="1" applyAlignment="1">
      <alignment horizontal="right" wrapText="1"/>
    </xf>
    <xf numFmtId="9" fontId="14" fillId="0" borderId="5" xfId="6" applyNumberFormat="1" applyFont="1" applyBorder="1" applyAlignment="1">
      <alignment horizontal="center"/>
    </xf>
    <xf numFmtId="0" fontId="14" fillId="2" borderId="26" xfId="6" applyFont="1" applyFill="1" applyBorder="1"/>
    <xf numFmtId="171" fontId="8" fillId="9" borderId="11" xfId="6" applyNumberFormat="1" applyFont="1" applyFill="1" applyBorder="1"/>
    <xf numFmtId="171" fontId="21" fillId="9" borderId="14" xfId="6" applyNumberFormat="1" applyFont="1" applyFill="1" applyBorder="1" applyAlignment="1">
      <alignment horizontal="center"/>
    </xf>
    <xf numFmtId="3" fontId="8" fillId="9" borderId="59" xfId="6" applyNumberFormat="1" applyFont="1" applyFill="1" applyBorder="1" applyAlignment="1">
      <alignment horizontal="right" wrapText="1"/>
    </xf>
    <xf numFmtId="171" fontId="11" fillId="2" borderId="0" xfId="4" applyNumberFormat="1" applyFont="1" applyFill="1"/>
    <xf numFmtId="1" fontId="8" fillId="6" borderId="1" xfId="4" applyNumberFormat="1" applyFont="1" applyFill="1" applyBorder="1" applyAlignment="1">
      <alignment horizontal="left" vertical="center" wrapText="1"/>
    </xf>
    <xf numFmtId="0" fontId="11" fillId="2" borderId="0" xfId="4" applyFont="1" applyFill="1" applyAlignment="1">
      <alignment wrapText="1"/>
    </xf>
    <xf numFmtId="171" fontId="8" fillId="9" borderId="11" xfId="6" applyNumberFormat="1" applyFont="1" applyFill="1" applyBorder="1" applyAlignment="1">
      <alignment horizontal="left"/>
    </xf>
    <xf numFmtId="0" fontId="14" fillId="2" borderId="52" xfId="4" applyFont="1" applyFill="1" applyBorder="1"/>
    <xf numFmtId="0" fontId="8" fillId="2" borderId="30" xfId="6" applyFont="1" applyFill="1" applyBorder="1"/>
    <xf numFmtId="3" fontId="8" fillId="2" borderId="30" xfId="6" applyNumberFormat="1" applyFont="1" applyFill="1" applyBorder="1" applyAlignment="1">
      <alignment horizontal="right" wrapText="1"/>
    </xf>
    <xf numFmtId="0" fontId="8" fillId="6" borderId="51" xfId="6" applyFont="1" applyFill="1" applyBorder="1"/>
    <xf numFmtId="0" fontId="45" fillId="6" borderId="53" xfId="6" applyFont="1" applyFill="1" applyBorder="1" applyAlignment="1">
      <alignment horizontal="center"/>
    </xf>
    <xf numFmtId="3" fontId="45" fillId="6" borderId="53" xfId="6" applyNumberFormat="1" applyFont="1" applyFill="1" applyBorder="1" applyAlignment="1">
      <alignment horizontal="right" wrapText="1"/>
    </xf>
    <xf numFmtId="0" fontId="14" fillId="2" borderId="51" xfId="6" applyFont="1" applyFill="1" applyBorder="1"/>
    <xf numFmtId="3" fontId="14" fillId="2" borderId="53" xfId="6" applyNumberFormat="1" applyFont="1" applyFill="1" applyBorder="1" applyAlignment="1">
      <alignment horizontal="right" wrapText="1"/>
    </xf>
    <xf numFmtId="0" fontId="8" fillId="2" borderId="0" xfId="6" applyFont="1" applyFill="1" applyAlignment="1">
      <alignment horizontal="center"/>
    </xf>
    <xf numFmtId="3" fontId="8" fillId="2" borderId="0" xfId="6" applyNumberFormat="1" applyFont="1" applyFill="1" applyAlignment="1">
      <alignment horizontal="right" wrapText="1"/>
    </xf>
    <xf numFmtId="0" fontId="21" fillId="6" borderId="53" xfId="6" applyFont="1" applyFill="1" applyBorder="1" applyAlignment="1">
      <alignment horizontal="center"/>
    </xf>
    <xf numFmtId="3" fontId="21" fillId="6" borderId="53" xfId="6" applyNumberFormat="1" applyFont="1" applyFill="1" applyBorder="1" applyAlignment="1">
      <alignment horizontal="right" wrapText="1"/>
    </xf>
    <xf numFmtId="9" fontId="14" fillId="2" borderId="53" xfId="6" applyNumberFormat="1" applyFont="1" applyFill="1" applyBorder="1" applyAlignment="1">
      <alignment horizontal="center"/>
    </xf>
    <xf numFmtId="0" fontId="14" fillId="2" borderId="2" xfId="4" applyFont="1" applyFill="1" applyBorder="1"/>
    <xf numFmtId="3" fontId="14" fillId="2" borderId="0" xfId="4" applyNumberFormat="1" applyFont="1" applyFill="1" applyAlignment="1">
      <alignment horizontal="right" wrapText="1"/>
    </xf>
    <xf numFmtId="0" fontId="43" fillId="2" borderId="0" xfId="7" applyFont="1" applyFill="1"/>
    <xf numFmtId="0" fontId="13" fillId="5" borderId="51" xfId="6" applyFont="1" applyFill="1" applyBorder="1"/>
    <xf numFmtId="0" fontId="46" fillId="5" borderId="53" xfId="6" applyFont="1" applyFill="1" applyBorder="1" applyAlignment="1">
      <alignment horizontal="center"/>
    </xf>
    <xf numFmtId="0" fontId="14" fillId="2" borderId="1" xfId="6" applyFont="1" applyFill="1" applyBorder="1"/>
    <xf numFmtId="0" fontId="14" fillId="2" borderId="29" xfId="6" applyFont="1" applyFill="1" applyBorder="1"/>
    <xf numFmtId="9" fontId="14" fillId="2" borderId="31" xfId="6" applyNumberFormat="1" applyFont="1" applyFill="1" applyBorder="1" applyAlignment="1">
      <alignment horizontal="center"/>
    </xf>
    <xf numFmtId="3" fontId="11" fillId="2" borderId="0" xfId="4" applyNumberFormat="1" applyFont="1" applyFill="1" applyAlignment="1">
      <alignment horizontal="right" wrapText="1"/>
    </xf>
    <xf numFmtId="0" fontId="11" fillId="2" borderId="0" xfId="4" applyFont="1" applyFill="1" applyAlignment="1">
      <alignment horizontal="right"/>
    </xf>
    <xf numFmtId="0" fontId="48" fillId="9" borderId="0" xfId="1" applyFont="1" applyFill="1" applyAlignment="1">
      <alignment horizontal="left" vertical="center" wrapText="1"/>
    </xf>
    <xf numFmtId="0" fontId="2" fillId="9" borderId="0" xfId="1" applyFont="1" applyFill="1"/>
    <xf numFmtId="0" fontId="49" fillId="9" borderId="0" xfId="1" applyFont="1" applyFill="1" applyAlignment="1">
      <alignment horizontal="left" vertical="center" wrapText="1"/>
    </xf>
    <xf numFmtId="0" fontId="50" fillId="9" borderId="0" xfId="1" applyFont="1" applyFill="1" applyAlignment="1">
      <alignment vertical="top" wrapText="1"/>
    </xf>
    <xf numFmtId="0" fontId="50" fillId="9" borderId="0" xfId="1" applyFont="1" applyFill="1" applyAlignment="1">
      <alignment vertical="center" wrapText="1"/>
    </xf>
    <xf numFmtId="0" fontId="2" fillId="9" borderId="0" xfId="1" applyFont="1" applyFill="1" applyAlignment="1">
      <alignment vertical="center"/>
    </xf>
    <xf numFmtId="0" fontId="53" fillId="9" borderId="0" xfId="1" applyFont="1" applyFill="1" applyAlignment="1">
      <alignment vertical="top"/>
    </xf>
    <xf numFmtId="177" fontId="14" fillId="2" borderId="48" xfId="11" applyNumberFormat="1" applyFont="1" applyFill="1" applyBorder="1" applyAlignment="1" applyProtection="1">
      <alignment horizontal="right"/>
      <protection locked="0"/>
    </xf>
    <xf numFmtId="164" fontId="14" fillId="3" borderId="5" xfId="14" applyNumberFormat="1" applyFont="1" applyFill="1" applyBorder="1" applyAlignment="1">
      <alignment horizontal="right" vertical="center"/>
    </xf>
    <xf numFmtId="164" fontId="8" fillId="3" borderId="9" xfId="14" applyNumberFormat="1" applyFont="1" applyFill="1" applyBorder="1" applyAlignment="1">
      <alignment horizontal="right" vertical="center"/>
    </xf>
    <xf numFmtId="164" fontId="14" fillId="3" borderId="5" xfId="14" applyNumberFormat="1" applyFont="1" applyFill="1" applyBorder="1" applyAlignment="1" applyProtection="1">
      <alignment horizontal="right" vertical="center"/>
      <protection locked="0"/>
    </xf>
    <xf numFmtId="0" fontId="20" fillId="2" borderId="6" xfId="1" applyFont="1" applyFill="1" applyBorder="1"/>
    <xf numFmtId="0" fontId="20" fillId="2" borderId="8" xfId="1" applyFont="1" applyFill="1" applyBorder="1" applyAlignment="1">
      <alignment horizontal="right"/>
    </xf>
    <xf numFmtId="164" fontId="20" fillId="2" borderId="8" xfId="2" applyNumberFormat="1" applyFont="1" applyFill="1" applyBorder="1" applyAlignment="1">
      <alignment horizontal="right"/>
    </xf>
    <xf numFmtId="9" fontId="20" fillId="2" borderId="8" xfId="1" applyNumberFormat="1" applyFont="1" applyFill="1" applyBorder="1" applyAlignment="1">
      <alignment horizontal="right"/>
    </xf>
    <xf numFmtId="0" fontId="20" fillId="2" borderId="8" xfId="1" applyFont="1" applyFill="1" applyBorder="1"/>
    <xf numFmtId="0" fontId="20" fillId="2" borderId="9" xfId="1" applyFont="1" applyFill="1" applyBorder="1"/>
    <xf numFmtId="0" fontId="20" fillId="2" borderId="26" xfId="1" applyFont="1" applyFill="1" applyBorder="1"/>
    <xf numFmtId="0" fontId="20" fillId="2" borderId="27" xfId="1" applyFont="1" applyFill="1" applyBorder="1" applyAlignment="1">
      <alignment horizontal="right"/>
    </xf>
    <xf numFmtId="0" fontId="20" fillId="2" borderId="47" xfId="1" applyFont="1" applyFill="1" applyBorder="1"/>
    <xf numFmtId="0" fontId="20" fillId="2" borderId="48" xfId="1" applyFont="1" applyFill="1" applyBorder="1" applyAlignment="1">
      <alignment horizontal="right" wrapText="1"/>
    </xf>
    <xf numFmtId="0" fontId="20" fillId="2" borderId="48" xfId="1" applyFont="1" applyFill="1" applyBorder="1" applyAlignment="1">
      <alignment horizontal="right"/>
    </xf>
    <xf numFmtId="0" fontId="20" fillId="2" borderId="48" xfId="1" applyFont="1" applyFill="1" applyBorder="1"/>
    <xf numFmtId="0" fontId="20" fillId="2" borderId="49" xfId="1" applyFont="1" applyFill="1" applyBorder="1"/>
    <xf numFmtId="0" fontId="20" fillId="2" borderId="6" xfId="1" applyFont="1" applyFill="1" applyBorder="1" applyAlignment="1">
      <alignment wrapText="1"/>
    </xf>
    <xf numFmtId="0" fontId="20" fillId="2" borderId="9" xfId="1" applyFont="1" applyFill="1" applyBorder="1" applyAlignment="1">
      <alignment horizontal="right"/>
    </xf>
    <xf numFmtId="1" fontId="14" fillId="0" borderId="18" xfId="1" applyNumberFormat="1" applyFont="1" applyBorder="1" applyAlignment="1">
      <alignment vertical="top"/>
    </xf>
    <xf numFmtId="1" fontId="14" fillId="0" borderId="19" xfId="1" applyNumberFormat="1" applyFont="1" applyBorder="1" applyAlignment="1">
      <alignment horizontal="right" vertical="top"/>
    </xf>
    <xf numFmtId="165" fontId="14" fillId="0" borderId="19" xfId="1" applyNumberFormat="1" applyFont="1" applyBorder="1" applyAlignment="1">
      <alignment horizontal="right" vertical="top"/>
    </xf>
    <xf numFmtId="3" fontId="14" fillId="0" borderId="19" xfId="1" applyNumberFormat="1" applyFont="1" applyBorder="1" applyAlignment="1">
      <alignment horizontal="right" vertical="top"/>
    </xf>
    <xf numFmtId="9" fontId="14" fillId="0" borderId="19" xfId="3" applyFont="1" applyFill="1" applyBorder="1" applyAlignment="1">
      <alignment horizontal="right" vertical="top"/>
    </xf>
    <xf numFmtId="166" fontId="14" fillId="0" borderId="19" xfId="2" applyNumberFormat="1" applyFont="1" applyFill="1" applyBorder="1" applyAlignment="1">
      <alignment horizontal="right" vertical="top"/>
    </xf>
    <xf numFmtId="1" fontId="14" fillId="0" borderId="18" xfId="1" quotePrefix="1" applyNumberFormat="1" applyFont="1" applyBorder="1" applyAlignment="1">
      <alignment horizontal="left" vertical="top"/>
    </xf>
    <xf numFmtId="1" fontId="14" fillId="0" borderId="19" xfId="1" quotePrefix="1" applyNumberFormat="1" applyFont="1" applyBorder="1" applyAlignment="1">
      <alignment horizontal="right" vertical="top"/>
    </xf>
    <xf numFmtId="9" fontId="14" fillId="0" borderId="19" xfId="3" quotePrefix="1" applyFont="1" applyFill="1" applyBorder="1" applyAlignment="1">
      <alignment horizontal="right" vertical="top"/>
    </xf>
    <xf numFmtId="1" fontId="14" fillId="0" borderId="18" xfId="1" applyNumberFormat="1" applyFont="1" applyBorder="1" applyAlignment="1">
      <alignment vertical="center"/>
    </xf>
    <xf numFmtId="1" fontId="14" fillId="0" borderId="19" xfId="1" applyNumberFormat="1" applyFont="1" applyBorder="1" applyAlignment="1">
      <alignment horizontal="right" vertical="center"/>
    </xf>
    <xf numFmtId="9" fontId="14" fillId="0" borderId="19" xfId="3" applyFont="1" applyFill="1" applyBorder="1" applyAlignment="1">
      <alignment horizontal="right" vertical="center"/>
    </xf>
    <xf numFmtId="0" fontId="14" fillId="0" borderId="18" xfId="1" applyFont="1" applyBorder="1"/>
    <xf numFmtId="0" fontId="14" fillId="0" borderId="19" xfId="1" applyFont="1" applyBorder="1" applyAlignment="1">
      <alignment horizontal="right"/>
    </xf>
    <xf numFmtId="9" fontId="14" fillId="0" borderId="19" xfId="3" applyFont="1" applyFill="1" applyBorder="1" applyAlignment="1">
      <alignment horizontal="right"/>
    </xf>
    <xf numFmtId="0" fontId="14" fillId="0" borderId="18" xfId="1" quotePrefix="1" applyFont="1" applyBorder="1" applyAlignment="1">
      <alignment horizontal="left"/>
    </xf>
    <xf numFmtId="1" fontId="14" fillId="0" borderId="18" xfId="1" quotePrefix="1" applyNumberFormat="1" applyFont="1" applyBorder="1" applyAlignment="1">
      <alignment horizontal="left" vertical="center"/>
    </xf>
    <xf numFmtId="1" fontId="14" fillId="0" borderId="19" xfId="1" quotePrefix="1" applyNumberFormat="1" applyFont="1" applyBorder="1" applyAlignment="1">
      <alignment horizontal="right" vertical="center"/>
    </xf>
    <xf numFmtId="9" fontId="14" fillId="0" borderId="19" xfId="3" quotePrefix="1" applyFont="1" applyFill="1" applyBorder="1" applyAlignment="1">
      <alignment horizontal="right" vertical="center"/>
    </xf>
    <xf numFmtId="0" fontId="14" fillId="0" borderId="18" xfId="1" applyFont="1" applyBorder="1" applyAlignment="1">
      <alignment vertical="center"/>
    </xf>
    <xf numFmtId="0" fontId="14" fillId="0" borderId="19" xfId="1" applyFont="1" applyBorder="1" applyAlignment="1">
      <alignment horizontal="right" vertical="center"/>
    </xf>
    <xf numFmtId="0" fontId="14" fillId="0" borderId="19" xfId="1" quotePrefix="1" applyFont="1" applyBorder="1" applyAlignment="1">
      <alignment horizontal="right"/>
    </xf>
    <xf numFmtId="0" fontId="14" fillId="0" borderId="18" xfId="1" quotePrefix="1" applyFont="1" applyBorder="1" applyAlignment="1">
      <alignment horizontal="left" vertical="center"/>
    </xf>
    <xf numFmtId="0" fontId="14" fillId="0" borderId="19" xfId="1" quotePrefix="1" applyFont="1" applyBorder="1" applyAlignment="1">
      <alignment horizontal="right" vertical="center"/>
    </xf>
    <xf numFmtId="0" fontId="14" fillId="0" borderId="18" xfId="1" applyFont="1" applyBorder="1" applyAlignment="1">
      <alignment vertical="top"/>
    </xf>
    <xf numFmtId="0" fontId="14" fillId="0" borderId="18" xfId="1" quotePrefix="1" applyFont="1" applyBorder="1" applyAlignment="1">
      <alignment horizontal="left" vertical="top"/>
    </xf>
    <xf numFmtId="0" fontId="20" fillId="2" borderId="36" xfId="1" applyFont="1" applyFill="1" applyBorder="1"/>
    <xf numFmtId="0" fontId="20" fillId="2" borderId="50" xfId="1" applyFont="1" applyFill="1" applyBorder="1" applyAlignment="1">
      <alignment horizontal="right"/>
    </xf>
    <xf numFmtId="164" fontId="20" fillId="2" borderId="50" xfId="2" applyNumberFormat="1" applyFont="1" applyFill="1" applyBorder="1" applyAlignment="1">
      <alignment horizontal="right"/>
    </xf>
    <xf numFmtId="0" fontId="20" fillId="2" borderId="8" xfId="1" applyFont="1" applyFill="1" applyBorder="1" applyAlignment="1">
      <alignment horizontal="right" wrapText="1"/>
    </xf>
    <xf numFmtId="164" fontId="20" fillId="2" borderId="8" xfId="14" applyNumberFormat="1" applyFont="1" applyFill="1" applyBorder="1" applyAlignment="1">
      <alignment horizontal="right"/>
    </xf>
    <xf numFmtId="0" fontId="27" fillId="9" borderId="0" xfId="1" applyFont="1" applyFill="1"/>
    <xf numFmtId="164" fontId="20" fillId="9" borderId="5" xfId="14" applyNumberFormat="1" applyFont="1" applyFill="1" applyBorder="1"/>
    <xf numFmtId="164" fontId="27" fillId="9" borderId="5" xfId="14" applyNumberFormat="1" applyFont="1" applyFill="1" applyBorder="1"/>
    <xf numFmtId="3" fontId="20" fillId="2" borderId="48" xfId="1" applyNumberFormat="1" applyFont="1" applyFill="1" applyBorder="1" applyAlignment="1">
      <alignment horizontal="right"/>
    </xf>
    <xf numFmtId="1" fontId="14" fillId="0" borderId="36" xfId="1" applyNumberFormat="1" applyFont="1" applyBorder="1" applyAlignment="1">
      <alignment vertical="top"/>
    </xf>
    <xf numFmtId="0" fontId="11" fillId="0" borderId="36" xfId="1" applyFont="1" applyBorder="1" applyAlignment="1">
      <alignment horizontal="right"/>
    </xf>
    <xf numFmtId="0" fontId="11" fillId="0" borderId="37" xfId="1" applyFont="1" applyBorder="1" applyAlignment="1">
      <alignment horizontal="right"/>
    </xf>
    <xf numFmtId="165" fontId="11" fillId="0" borderId="37" xfId="1" applyNumberFormat="1" applyFont="1" applyBorder="1" applyAlignment="1">
      <alignment horizontal="right"/>
    </xf>
    <xf numFmtId="1" fontId="14" fillId="0" borderId="33" xfId="1" applyNumberFormat="1" applyFont="1" applyBorder="1" applyAlignment="1">
      <alignment vertical="top"/>
    </xf>
    <xf numFmtId="1" fontId="14" fillId="0" borderId="34" xfId="1" applyNumberFormat="1" applyFont="1" applyBorder="1" applyAlignment="1">
      <alignment horizontal="right" vertical="top"/>
    </xf>
    <xf numFmtId="165" fontId="14" fillId="0" borderId="34" xfId="1" applyNumberFormat="1" applyFont="1" applyBorder="1" applyAlignment="1">
      <alignment horizontal="right" vertical="top"/>
    </xf>
    <xf numFmtId="0" fontId="0" fillId="0" borderId="0" xfId="0" applyAlignment="1">
      <alignment vertical="center"/>
    </xf>
    <xf numFmtId="0" fontId="55" fillId="14" borderId="51" xfId="7" applyFont="1" applyFill="1" applyBorder="1" applyAlignment="1">
      <alignment horizontal="center" vertical="center"/>
    </xf>
    <xf numFmtId="0" fontId="55" fillId="14" borderId="52" xfId="7" applyFont="1" applyFill="1" applyBorder="1" applyAlignment="1">
      <alignment horizontal="center" vertical="center"/>
    </xf>
    <xf numFmtId="0" fontId="55" fillId="14" borderId="53" xfId="7" applyFont="1" applyFill="1" applyBorder="1" applyAlignment="1">
      <alignment horizontal="center" vertical="center"/>
    </xf>
    <xf numFmtId="174" fontId="11" fillId="0" borderId="54" xfId="7" applyNumberFormat="1" applyFont="1" applyBorder="1" applyAlignment="1">
      <alignment horizontal="center"/>
    </xf>
    <xf numFmtId="174" fontId="11" fillId="0" borderId="3" xfId="7" applyNumberFormat="1" applyFont="1" applyBorder="1" applyAlignment="1">
      <alignment horizontal="center"/>
    </xf>
    <xf numFmtId="44" fontId="4" fillId="13" borderId="55" xfId="9" applyFont="1" applyFill="1" applyBorder="1" applyAlignment="1">
      <alignment vertical="center"/>
    </xf>
    <xf numFmtId="44" fontId="10" fillId="13" borderId="54" xfId="9" applyFont="1" applyFill="1" applyBorder="1" applyAlignment="1">
      <alignment vertical="center"/>
    </xf>
    <xf numFmtId="174" fontId="11" fillId="6" borderId="54" xfId="7" applyNumberFormat="1" applyFont="1" applyFill="1" applyBorder="1" applyAlignment="1">
      <alignment horizontal="center"/>
    </xf>
    <xf numFmtId="174" fontId="11" fillId="6" borderId="3" xfId="7" applyNumberFormat="1" applyFont="1" applyFill="1" applyBorder="1" applyAlignment="1">
      <alignment horizontal="center"/>
    </xf>
    <xf numFmtId="174" fontId="11" fillId="6" borderId="3" xfId="7" applyNumberFormat="1" applyFont="1" applyFill="1" applyBorder="1" applyAlignment="1">
      <alignment horizontal="center" wrapText="1"/>
    </xf>
    <xf numFmtId="2" fontId="5" fillId="0" borderId="0" xfId="7" applyNumberFormat="1" applyAlignment="1">
      <alignment horizontal="center" vertical="center"/>
    </xf>
    <xf numFmtId="44" fontId="10" fillId="13" borderId="56" xfId="9" applyFont="1" applyFill="1" applyBorder="1" applyAlignment="1">
      <alignment vertical="center"/>
    </xf>
    <xf numFmtId="176" fontId="3" fillId="15" borderId="54" xfId="9" applyNumberFormat="1" applyFont="1" applyFill="1" applyBorder="1" applyAlignment="1">
      <alignment vertical="center"/>
    </xf>
    <xf numFmtId="174" fontId="11" fillId="0" borderId="3" xfId="7" applyNumberFormat="1" applyFont="1" applyBorder="1" applyAlignment="1">
      <alignment horizontal="center" wrapText="1"/>
    </xf>
    <xf numFmtId="44" fontId="3" fillId="15" borderId="56" xfId="9" applyFont="1" applyFill="1" applyBorder="1" applyAlignment="1">
      <alignment vertical="center"/>
    </xf>
    <xf numFmtId="44" fontId="3" fillId="15" borderId="54" xfId="9" applyFont="1" applyFill="1" applyBorder="1" applyAlignment="1">
      <alignment vertical="center"/>
    </xf>
    <xf numFmtId="174" fontId="11" fillId="2" borderId="54" xfId="7" applyNumberFormat="1" applyFont="1" applyFill="1" applyBorder="1" applyAlignment="1">
      <alignment horizontal="center"/>
    </xf>
    <xf numFmtId="174" fontId="11" fillId="2" borderId="3" xfId="7" applyNumberFormat="1" applyFont="1" applyFill="1" applyBorder="1" applyAlignment="1">
      <alignment horizontal="center"/>
    </xf>
    <xf numFmtId="174" fontId="11" fillId="2" borderId="3" xfId="7" applyNumberFormat="1" applyFont="1" applyFill="1" applyBorder="1" applyAlignment="1">
      <alignment horizontal="center" wrapText="1"/>
    </xf>
    <xf numFmtId="0" fontId="3" fillId="15" borderId="56" xfId="7" applyFont="1" applyFill="1" applyBorder="1" applyAlignment="1">
      <alignment vertical="center"/>
    </xf>
    <xf numFmtId="2" fontId="3" fillId="15" borderId="54" xfId="7" applyNumberFormat="1" applyFont="1" applyFill="1" applyBorder="1" applyAlignment="1">
      <alignment vertical="center"/>
    </xf>
    <xf numFmtId="1" fontId="11" fillId="14" borderId="54" xfId="7" applyNumberFormat="1" applyFont="1" applyFill="1" applyBorder="1" applyAlignment="1">
      <alignment horizontal="center"/>
    </xf>
    <xf numFmtId="1" fontId="11" fillId="14" borderId="3" xfId="7" applyNumberFormat="1" applyFont="1" applyFill="1" applyBorder="1" applyAlignment="1">
      <alignment horizontal="center"/>
    </xf>
    <xf numFmtId="1" fontId="11" fillId="14" borderId="56" xfId="7" applyNumberFormat="1" applyFont="1" applyFill="1" applyBorder="1" applyAlignment="1">
      <alignment horizontal="center"/>
    </xf>
    <xf numFmtId="1" fontId="11" fillId="14" borderId="31" xfId="7" applyNumberFormat="1" applyFont="1" applyFill="1" applyBorder="1" applyAlignment="1">
      <alignment horizontal="center"/>
    </xf>
    <xf numFmtId="44" fontId="4" fillId="13" borderId="54" xfId="9" applyFont="1" applyFill="1" applyBorder="1" applyAlignment="1">
      <alignment vertical="center"/>
    </xf>
    <xf numFmtId="174" fontId="11" fillId="14" borderId="54" xfId="7" applyNumberFormat="1" applyFont="1" applyFill="1" applyBorder="1" applyAlignment="1">
      <alignment horizontal="center"/>
    </xf>
    <xf numFmtId="174" fontId="11" fillId="14" borderId="3" xfId="7" applyNumberFormat="1" applyFont="1" applyFill="1" applyBorder="1" applyAlignment="1">
      <alignment horizontal="center"/>
    </xf>
    <xf numFmtId="174" fontId="11" fillId="14" borderId="3" xfId="7" applyNumberFormat="1" applyFont="1" applyFill="1" applyBorder="1" applyAlignment="1">
      <alignment horizontal="center" wrapText="1"/>
    </xf>
    <xf numFmtId="174" fontId="11" fillId="14" borderId="55" xfId="7" applyNumberFormat="1" applyFont="1" applyFill="1" applyBorder="1" applyAlignment="1">
      <alignment horizontal="center"/>
    </xf>
    <xf numFmtId="174" fontId="11" fillId="14" borderId="5" xfId="7" applyNumberFormat="1" applyFont="1" applyFill="1" applyBorder="1" applyAlignment="1">
      <alignment horizontal="center"/>
    </xf>
    <xf numFmtId="174" fontId="11" fillId="14" borderId="5" xfId="7" applyNumberFormat="1" applyFont="1" applyFill="1" applyBorder="1" applyAlignment="1">
      <alignment horizontal="center" wrapText="1"/>
    </xf>
    <xf numFmtId="174" fontId="11" fillId="14" borderId="56" xfId="7" applyNumberFormat="1" applyFont="1" applyFill="1" applyBorder="1" applyAlignment="1">
      <alignment horizontal="center"/>
    </xf>
    <xf numFmtId="174" fontId="11" fillId="14" borderId="31" xfId="7" applyNumberFormat="1" applyFont="1" applyFill="1" applyBorder="1" applyAlignment="1">
      <alignment horizontal="center"/>
    </xf>
    <xf numFmtId="174" fontId="11" fillId="14" borderId="31" xfId="7" applyNumberFormat="1" applyFont="1" applyFill="1" applyBorder="1" applyAlignment="1">
      <alignment horizontal="center" wrapText="1"/>
    </xf>
    <xf numFmtId="44" fontId="10" fillId="13" borderId="55" xfId="9" applyFont="1" applyFill="1" applyBorder="1" applyAlignment="1">
      <alignment horizontal="center" vertical="center"/>
    </xf>
    <xf numFmtId="44" fontId="36" fillId="13" borderId="0" xfId="9" applyFont="1" applyFill="1" applyBorder="1" applyAlignment="1">
      <alignment horizontal="center" vertical="center"/>
    </xf>
    <xf numFmtId="0" fontId="3" fillId="13" borderId="55" xfId="7" applyFont="1" applyFill="1" applyBorder="1"/>
    <xf numFmtId="174" fontId="11" fillId="2" borderId="55" xfId="7" applyNumberFormat="1" applyFont="1" applyFill="1" applyBorder="1" applyAlignment="1">
      <alignment horizontal="center"/>
    </xf>
    <xf numFmtId="174" fontId="11" fillId="2" borderId="5" xfId="7" applyNumberFormat="1" applyFont="1" applyFill="1" applyBorder="1" applyAlignment="1">
      <alignment horizontal="center" wrapText="1"/>
    </xf>
    <xf numFmtId="0" fontId="3" fillId="13" borderId="0" xfId="7" applyFont="1" applyFill="1" applyAlignment="1">
      <alignment horizontal="center"/>
    </xf>
    <xf numFmtId="44" fontId="3" fillId="13" borderId="55" xfId="9" applyFont="1" applyFill="1" applyBorder="1" applyAlignment="1">
      <alignment vertical="center"/>
    </xf>
    <xf numFmtId="173" fontId="11" fillId="14" borderId="31" xfId="7" applyNumberFormat="1" applyFont="1" applyFill="1" applyBorder="1" applyAlignment="1">
      <alignment horizontal="center"/>
    </xf>
    <xf numFmtId="0" fontId="59" fillId="14" borderId="56" xfId="7" applyFont="1" applyFill="1" applyBorder="1" applyAlignment="1">
      <alignment horizontal="center" vertical="center" wrapText="1"/>
    </xf>
    <xf numFmtId="0" fontId="59" fillId="14" borderId="56" xfId="7" applyFont="1" applyFill="1" applyBorder="1" applyAlignment="1">
      <alignment horizontal="center" vertical="center"/>
    </xf>
    <xf numFmtId="0" fontId="60" fillId="14" borderId="0" xfId="7" applyFont="1" applyFill="1"/>
    <xf numFmtId="0" fontId="61" fillId="14" borderId="29" xfId="7" applyFont="1" applyFill="1" applyBorder="1" applyAlignment="1">
      <alignment horizontal="center" vertical="center" wrapText="1"/>
    </xf>
    <xf numFmtId="0" fontId="61" fillId="14" borderId="52" xfId="7" applyFont="1" applyFill="1" applyBorder="1" applyAlignment="1">
      <alignment horizontal="center" vertical="center"/>
    </xf>
    <xf numFmtId="0" fontId="61" fillId="14" borderId="53" xfId="7" applyFont="1" applyFill="1" applyBorder="1" applyAlignment="1">
      <alignment horizontal="center" vertical="center"/>
    </xf>
    <xf numFmtId="0" fontId="5" fillId="0" borderId="39" xfId="7" applyBorder="1" applyAlignment="1">
      <alignment horizontal="center" vertical="center"/>
    </xf>
    <xf numFmtId="0" fontId="5" fillId="0" borderId="37" xfId="7" applyBorder="1" applyAlignment="1">
      <alignment horizontal="center" vertical="center"/>
    </xf>
    <xf numFmtId="17" fontId="5" fillId="0" borderId="37" xfId="7" applyNumberFormat="1" applyBorder="1" applyAlignment="1">
      <alignment horizontal="center" vertical="center"/>
    </xf>
    <xf numFmtId="0" fontId="3" fillId="15" borderId="1" xfId="7" applyFont="1" applyFill="1" applyBorder="1" applyAlignment="1">
      <alignment vertical="center"/>
    </xf>
    <xf numFmtId="175" fontId="11" fillId="6" borderId="54" xfId="7" applyNumberFormat="1" applyFont="1" applyFill="1" applyBorder="1" applyAlignment="1">
      <alignment horizontal="right"/>
    </xf>
    <xf numFmtId="0" fontId="5" fillId="0" borderId="18" xfId="7" applyBorder="1" applyAlignment="1">
      <alignment horizontal="center"/>
    </xf>
    <xf numFmtId="0" fontId="5" fillId="0" borderId="19" xfId="7" applyBorder="1" applyAlignment="1">
      <alignment horizontal="center"/>
    </xf>
    <xf numFmtId="44" fontId="4" fillId="13" borderId="54" xfId="9" applyFont="1" applyFill="1" applyBorder="1" applyAlignment="1">
      <alignment horizontal="center" vertical="center"/>
    </xf>
    <xf numFmtId="44" fontId="34" fillId="13" borderId="0" xfId="9" applyFont="1" applyFill="1" applyBorder="1" applyAlignment="1">
      <alignment horizontal="center" vertical="center"/>
    </xf>
    <xf numFmtId="0" fontId="11" fillId="17" borderId="3" xfId="7" applyFont="1" applyFill="1" applyBorder="1" applyAlignment="1">
      <alignment horizontal="right"/>
    </xf>
    <xf numFmtId="0" fontId="5" fillId="0" borderId="21" xfId="7" applyBorder="1" applyAlignment="1">
      <alignment horizontal="center"/>
    </xf>
    <xf numFmtId="0" fontId="5" fillId="0" borderId="22" xfId="7" applyBorder="1" applyAlignment="1">
      <alignment horizontal="center"/>
    </xf>
    <xf numFmtId="175" fontId="11" fillId="17" borderId="5" xfId="7" applyNumberFormat="1" applyFont="1" applyFill="1" applyBorder="1" applyAlignment="1">
      <alignment horizontal="right"/>
    </xf>
    <xf numFmtId="0" fontId="4" fillId="13" borderId="56" xfId="7" applyFont="1" applyFill="1" applyBorder="1"/>
    <xf numFmtId="175" fontId="11" fillId="17" borderId="54" xfId="7" applyNumberFormat="1" applyFont="1" applyFill="1" applyBorder="1" applyAlignment="1">
      <alignment horizontal="right"/>
    </xf>
    <xf numFmtId="175" fontId="11" fillId="17" borderId="3" xfId="7" applyNumberFormat="1" applyFont="1" applyFill="1" applyBorder="1" applyAlignment="1">
      <alignment horizontal="right"/>
    </xf>
    <xf numFmtId="175" fontId="11" fillId="17" borderId="56" xfId="7" applyNumberFormat="1" applyFont="1" applyFill="1" applyBorder="1" applyAlignment="1">
      <alignment horizontal="right"/>
    </xf>
    <xf numFmtId="1" fontId="11" fillId="17" borderId="3" xfId="7" applyNumberFormat="1" applyFont="1" applyFill="1" applyBorder="1" applyAlignment="1">
      <alignment horizontal="right"/>
    </xf>
    <xf numFmtId="175" fontId="11" fillId="17" borderId="31" xfId="7" applyNumberFormat="1" applyFont="1" applyFill="1" applyBorder="1" applyAlignment="1">
      <alignment horizontal="right"/>
    </xf>
    <xf numFmtId="1" fontId="5" fillId="0" borderId="0" xfId="7" applyNumberFormat="1"/>
    <xf numFmtId="0" fontId="3" fillId="15" borderId="0" xfId="0" applyFont="1" applyFill="1" applyAlignment="1">
      <alignment horizontal="centerContinuous" vertical="center"/>
    </xf>
    <xf numFmtId="0" fontId="3" fillId="15" borderId="0" xfId="0" applyFont="1" applyFill="1" applyAlignment="1">
      <alignment horizontal="centerContinuous"/>
    </xf>
    <xf numFmtId="0" fontId="10" fillId="13" borderId="0" xfId="0" applyFont="1" applyFill="1" applyAlignment="1">
      <alignment horizontal="centerContinuous" vertical="center"/>
    </xf>
    <xf numFmtId="0" fontId="3" fillId="13" borderId="0" xfId="0" applyFont="1" applyFill="1" applyAlignment="1">
      <alignment horizontal="centerContinuous" vertical="center"/>
    </xf>
    <xf numFmtId="0" fontId="3" fillId="13" borderId="0" xfId="0" applyFont="1" applyFill="1" applyAlignment="1">
      <alignment horizontal="centerContinuous"/>
    </xf>
    <xf numFmtId="1" fontId="8" fillId="4" borderId="47" xfId="1" applyNumberFormat="1" applyFont="1" applyFill="1" applyBorder="1" applyAlignment="1">
      <alignment horizontal="left" vertical="center"/>
    </xf>
    <xf numFmtId="1" fontId="8" fillId="4" borderId="62" xfId="1" applyNumberFormat="1" applyFont="1" applyFill="1" applyBorder="1" applyAlignment="1">
      <alignment horizontal="left" vertical="center"/>
    </xf>
    <xf numFmtId="1" fontId="14" fillId="3" borderId="0" xfId="1" applyNumberFormat="1" applyFont="1" applyFill="1" applyAlignment="1">
      <alignment horizontal="left" vertical="center"/>
    </xf>
    <xf numFmtId="1" fontId="14" fillId="3" borderId="63" xfId="1" applyNumberFormat="1" applyFont="1" applyFill="1" applyBorder="1" applyAlignment="1">
      <alignment horizontal="left" vertical="center"/>
    </xf>
    <xf numFmtId="1" fontId="14" fillId="3" borderId="40" xfId="1" applyNumberFormat="1" applyFont="1" applyFill="1" applyBorder="1" applyAlignment="1">
      <alignment horizontal="left" vertical="center"/>
    </xf>
    <xf numFmtId="1" fontId="14" fillId="3" borderId="42" xfId="1" applyNumberFormat="1" applyFont="1" applyFill="1" applyBorder="1" applyAlignment="1">
      <alignment horizontal="left" vertical="center"/>
    </xf>
    <xf numFmtId="165" fontId="8" fillId="3" borderId="0" xfId="1" applyNumberFormat="1" applyFont="1" applyFill="1" applyAlignment="1">
      <alignment horizontal="left" vertical="center"/>
    </xf>
    <xf numFmtId="165" fontId="14" fillId="3" borderId="48" xfId="1" applyNumberFormat="1" applyFont="1" applyFill="1" applyBorder="1" applyAlignment="1">
      <alignment horizontal="left" vertical="center"/>
    </xf>
    <xf numFmtId="165" fontId="14" fillId="3" borderId="0" xfId="1" applyNumberFormat="1" applyFont="1" applyFill="1" applyAlignment="1">
      <alignment horizontal="left" vertical="center"/>
    </xf>
    <xf numFmtId="1" fontId="8" fillId="3" borderId="0" xfId="1" applyNumberFormat="1" applyFont="1" applyFill="1" applyAlignment="1">
      <alignment horizontal="left" vertical="center"/>
    </xf>
    <xf numFmtId="1" fontId="14" fillId="3" borderId="47" xfId="1" applyNumberFormat="1" applyFont="1" applyFill="1" applyBorder="1" applyAlignment="1">
      <alignment horizontal="left" vertical="center"/>
    </xf>
    <xf numFmtId="165" fontId="8" fillId="3" borderId="49" xfId="1" applyNumberFormat="1" applyFont="1" applyFill="1" applyBorder="1" applyAlignment="1">
      <alignment horizontal="left" vertical="center"/>
    </xf>
    <xf numFmtId="0" fontId="14" fillId="0" borderId="27" xfId="6" applyFont="1" applyBorder="1" applyProtection="1">
      <protection locked="0"/>
    </xf>
    <xf numFmtId="0" fontId="14" fillId="0" borderId="26" xfId="6" applyFont="1" applyBorder="1" applyAlignment="1" applyProtection="1">
      <alignment vertical="center"/>
      <protection locked="0"/>
    </xf>
    <xf numFmtId="0" fontId="14" fillId="0" borderId="27" xfId="6" applyFont="1" applyBorder="1" applyAlignment="1" applyProtection="1">
      <alignment wrapText="1"/>
      <protection locked="0"/>
    </xf>
    <xf numFmtId="170" fontId="14" fillId="0" borderId="19" xfId="5" applyNumberFormat="1" applyFont="1" applyFill="1" applyBorder="1" applyAlignment="1" applyProtection="1">
      <alignment horizontal="right" vertical="center"/>
      <protection locked="0"/>
    </xf>
    <xf numFmtId="0" fontId="14" fillId="0" borderId="6" xfId="6" applyFont="1" applyBorder="1" applyAlignment="1" applyProtection="1">
      <alignment vertical="center"/>
      <protection locked="0"/>
    </xf>
    <xf numFmtId="0" fontId="14" fillId="0" borderId="8" xfId="6" applyFont="1" applyBorder="1" applyAlignment="1" applyProtection="1">
      <alignment wrapText="1"/>
      <protection locked="0"/>
    </xf>
    <xf numFmtId="0" fontId="14" fillId="0" borderId="19" xfId="6" applyFont="1" applyBorder="1" applyAlignment="1" applyProtection="1">
      <alignment wrapText="1"/>
      <protection locked="0"/>
    </xf>
    <xf numFmtId="1" fontId="14" fillId="0" borderId="19" xfId="6" applyNumberFormat="1" applyFont="1" applyBorder="1" applyProtection="1">
      <protection locked="0"/>
    </xf>
    <xf numFmtId="0" fontId="14" fillId="0" borderId="26" xfId="6" applyFont="1" applyBorder="1" applyProtection="1">
      <protection locked="0"/>
    </xf>
    <xf numFmtId="0" fontId="14" fillId="0" borderId="45" xfId="6" applyFont="1" applyBorder="1" applyProtection="1">
      <protection locked="0"/>
    </xf>
    <xf numFmtId="0" fontId="14" fillId="0" borderId="7" xfId="6" applyFont="1" applyBorder="1" applyProtection="1">
      <protection locked="0"/>
    </xf>
    <xf numFmtId="0" fontId="14" fillId="0" borderId="4" xfId="6" applyFont="1" applyBorder="1" applyProtection="1">
      <protection locked="0"/>
    </xf>
    <xf numFmtId="0" fontId="14" fillId="0" borderId="0" xfId="6" applyFont="1" applyProtection="1">
      <protection locked="0"/>
    </xf>
    <xf numFmtId="0" fontId="14" fillId="0" borderId="34" xfId="6" applyFont="1" applyBorder="1" applyProtection="1">
      <protection locked="0"/>
    </xf>
    <xf numFmtId="164" fontId="14" fillId="18" borderId="8" xfId="10" applyNumberFormat="1" applyFont="1" applyFill="1" applyBorder="1" applyAlignment="1" applyProtection="1">
      <alignment horizontal="right"/>
      <protection locked="0"/>
    </xf>
    <xf numFmtId="165" fontId="14" fillId="0" borderId="35" xfId="1" applyNumberFormat="1" applyFont="1" applyBorder="1" applyAlignment="1">
      <alignment horizontal="right" vertical="top" wrapText="1"/>
    </xf>
    <xf numFmtId="165" fontId="14" fillId="0" borderId="20" xfId="1" applyNumberFormat="1" applyFont="1" applyBorder="1" applyAlignment="1">
      <alignment horizontal="right" vertical="top" wrapText="1"/>
    </xf>
    <xf numFmtId="165" fontId="14" fillId="0" borderId="20" xfId="1" quotePrefix="1" applyNumberFormat="1" applyFont="1" applyBorder="1" applyAlignment="1">
      <alignment horizontal="right" vertical="top" wrapText="1"/>
    </xf>
    <xf numFmtId="165" fontId="14" fillId="0" borderId="20" xfId="1" applyNumberFormat="1" applyFont="1" applyBorder="1" applyAlignment="1">
      <alignment horizontal="right" wrapText="1"/>
    </xf>
    <xf numFmtId="165" fontId="11" fillId="0" borderId="38" xfId="1" applyNumberFormat="1" applyFont="1" applyBorder="1" applyAlignment="1">
      <alignment horizontal="right"/>
    </xf>
    <xf numFmtId="3" fontId="14" fillId="0" borderId="34" xfId="6" applyNumberFormat="1" applyFont="1" applyBorder="1" applyProtection="1">
      <protection locked="0"/>
    </xf>
    <xf numFmtId="1" fontId="14" fillId="0" borderId="34" xfId="6" applyNumberFormat="1" applyFont="1" applyBorder="1" applyAlignment="1" applyProtection="1">
      <alignment wrapText="1"/>
      <protection locked="0"/>
    </xf>
    <xf numFmtId="1" fontId="14" fillId="0" borderId="19" xfId="6" applyNumberFormat="1" applyFont="1" applyBorder="1" applyAlignment="1" applyProtection="1">
      <alignment wrapText="1"/>
      <protection locked="0"/>
    </xf>
    <xf numFmtId="1" fontId="14" fillId="0" borderId="45" xfId="6" applyNumberFormat="1" applyFont="1" applyBorder="1" applyProtection="1">
      <protection locked="0"/>
    </xf>
    <xf numFmtId="1" fontId="14" fillId="0" borderId="7" xfId="6" applyNumberFormat="1" applyFont="1" applyBorder="1" applyProtection="1">
      <protection locked="0"/>
    </xf>
    <xf numFmtId="165" fontId="14" fillId="0" borderId="19" xfId="1" quotePrefix="1" applyNumberFormat="1" applyFont="1" applyBorder="1" applyAlignment="1">
      <alignment horizontal="right" vertical="top"/>
    </xf>
    <xf numFmtId="165" fontId="14" fillId="0" borderId="19" xfId="1" applyNumberFormat="1" applyFont="1" applyBorder="1" applyAlignment="1">
      <alignment horizontal="right"/>
    </xf>
    <xf numFmtId="165" fontId="22" fillId="0" borderId="34" xfId="1" applyNumberFormat="1" applyFont="1" applyBorder="1" applyAlignment="1">
      <alignment horizontal="right" vertical="top"/>
    </xf>
    <xf numFmtId="3" fontId="14" fillId="0" borderId="19" xfId="1" quotePrefix="1" applyNumberFormat="1" applyFont="1" applyBorder="1" applyAlignment="1">
      <alignment horizontal="right" vertical="top"/>
    </xf>
    <xf numFmtId="3" fontId="14" fillId="0" borderId="19" xfId="1" applyNumberFormat="1" applyFont="1" applyBorder="1" applyAlignment="1">
      <alignment horizontal="right" vertical="center"/>
    </xf>
    <xf numFmtId="3" fontId="14" fillId="0" borderId="19" xfId="1" applyNumberFormat="1" applyFont="1" applyBorder="1" applyAlignment="1">
      <alignment horizontal="right"/>
    </xf>
    <xf numFmtId="3" fontId="14" fillId="0" borderId="19" xfId="1" quotePrefix="1" applyNumberFormat="1" applyFont="1" applyBorder="1" applyAlignment="1">
      <alignment horizontal="right" vertical="center"/>
    </xf>
    <xf numFmtId="3" fontId="14" fillId="19" borderId="19" xfId="1" applyNumberFormat="1" applyFont="1" applyFill="1" applyBorder="1" applyAlignment="1">
      <alignment horizontal="right" vertical="top"/>
    </xf>
    <xf numFmtId="9" fontId="14" fillId="19" borderId="19" xfId="3" applyFont="1" applyFill="1" applyBorder="1" applyAlignment="1">
      <alignment horizontal="right" vertical="top"/>
    </xf>
    <xf numFmtId="166" fontId="14" fillId="19" borderId="19" xfId="2" applyNumberFormat="1" applyFont="1" applyFill="1" applyBorder="1" applyAlignment="1">
      <alignment horizontal="right"/>
    </xf>
    <xf numFmtId="166" fontId="14" fillId="19" borderId="19" xfId="2" applyNumberFormat="1" applyFont="1" applyFill="1" applyBorder="1" applyAlignment="1">
      <alignment horizontal="right" vertical="top"/>
    </xf>
    <xf numFmtId="3" fontId="14" fillId="18" borderId="19" xfId="1" applyNumberFormat="1" applyFont="1" applyFill="1" applyBorder="1" applyAlignment="1">
      <alignment horizontal="center" vertical="top"/>
    </xf>
    <xf numFmtId="9" fontId="14" fillId="18" borderId="19" xfId="3" applyFont="1" applyFill="1" applyBorder="1" applyAlignment="1">
      <alignment horizontal="right" vertical="top"/>
    </xf>
    <xf numFmtId="168" fontId="14" fillId="18" borderId="19" xfId="2" applyNumberFormat="1" applyFont="1" applyFill="1" applyBorder="1" applyAlignment="1">
      <alignment horizontal="center" vertical="top"/>
    </xf>
    <xf numFmtId="0" fontId="5" fillId="18" borderId="19" xfId="1" applyFill="1" applyBorder="1"/>
    <xf numFmtId="3" fontId="14" fillId="18" borderId="22" xfId="1" applyNumberFormat="1" applyFont="1" applyFill="1" applyBorder="1" applyAlignment="1">
      <alignment horizontal="center"/>
    </xf>
    <xf numFmtId="9" fontId="14" fillId="18" borderId="22" xfId="3" applyFont="1" applyFill="1" applyBorder="1" applyAlignment="1">
      <alignment horizontal="right" vertical="top"/>
    </xf>
    <xf numFmtId="168" fontId="14" fillId="18" borderId="22" xfId="2" applyNumberFormat="1" applyFont="1" applyFill="1" applyBorder="1" applyAlignment="1">
      <alignment horizontal="center" vertical="top"/>
    </xf>
    <xf numFmtId="17" fontId="5" fillId="0" borderId="22" xfId="1" applyNumberFormat="1" applyBorder="1" applyAlignment="1">
      <alignment horizontal="right"/>
    </xf>
    <xf numFmtId="164" fontId="20" fillId="18" borderId="8" xfId="2" applyNumberFormat="1" applyFont="1" applyFill="1" applyBorder="1" applyAlignment="1">
      <alignment horizontal="right"/>
    </xf>
    <xf numFmtId="9" fontId="20" fillId="18" borderId="8" xfId="1" applyNumberFormat="1" applyFont="1" applyFill="1" applyBorder="1" applyAlignment="1">
      <alignment horizontal="right"/>
    </xf>
    <xf numFmtId="164" fontId="20" fillId="18" borderId="48" xfId="2" applyNumberFormat="1" applyFont="1" applyFill="1" applyBorder="1" applyAlignment="1">
      <alignment horizontal="right"/>
    </xf>
    <xf numFmtId="9" fontId="20" fillId="18" borderId="48" xfId="1" applyNumberFormat="1" applyFont="1" applyFill="1" applyBorder="1" applyAlignment="1">
      <alignment horizontal="right"/>
    </xf>
    <xf numFmtId="164" fontId="14" fillId="18" borderId="27" xfId="2" applyNumberFormat="1" applyFont="1" applyFill="1" applyBorder="1" applyAlignment="1">
      <alignment horizontal="right"/>
    </xf>
    <xf numFmtId="164" fontId="20" fillId="18" borderId="27" xfId="2" applyNumberFormat="1" applyFont="1" applyFill="1" applyBorder="1" applyAlignment="1">
      <alignment horizontal="right"/>
    </xf>
    <xf numFmtId="9" fontId="20" fillId="18" borderId="27" xfId="1" applyNumberFormat="1" applyFont="1" applyFill="1" applyBorder="1" applyAlignment="1">
      <alignment horizontal="right"/>
    </xf>
    <xf numFmtId="9" fontId="20" fillId="18" borderId="48" xfId="1" applyNumberFormat="1" applyFont="1" applyFill="1" applyBorder="1"/>
    <xf numFmtId="164" fontId="14" fillId="18" borderId="8" xfId="2" applyNumberFormat="1" applyFont="1" applyFill="1" applyBorder="1" applyAlignment="1">
      <alignment horizontal="right"/>
    </xf>
    <xf numFmtId="164" fontId="27" fillId="20" borderId="30" xfId="2" applyNumberFormat="1" applyFont="1" applyFill="1" applyBorder="1" applyAlignment="1">
      <alignment horizontal="right"/>
    </xf>
    <xf numFmtId="9" fontId="20" fillId="18" borderId="8" xfId="1" applyNumberFormat="1" applyFont="1" applyFill="1" applyBorder="1"/>
    <xf numFmtId="3" fontId="20" fillId="18" borderId="48" xfId="1" applyNumberFormat="1" applyFont="1" applyFill="1" applyBorder="1" applyAlignment="1">
      <alignment horizontal="right"/>
    </xf>
    <xf numFmtId="9" fontId="14" fillId="18" borderId="8" xfId="6" applyNumberFormat="1" applyFont="1" applyFill="1" applyBorder="1" applyAlignment="1" applyProtection="1">
      <alignment horizontal="right"/>
      <protection locked="0"/>
    </xf>
    <xf numFmtId="9" fontId="14" fillId="18" borderId="48" xfId="4" applyNumberFormat="1" applyFont="1" applyFill="1" applyBorder="1" applyAlignment="1" applyProtection="1">
      <alignment horizontal="right"/>
      <protection locked="0"/>
    </xf>
    <xf numFmtId="9" fontId="14" fillId="18" borderId="48" xfId="6" applyNumberFormat="1" applyFont="1" applyFill="1" applyBorder="1" applyAlignment="1" applyProtection="1">
      <alignment horizontal="right"/>
      <protection locked="0"/>
    </xf>
    <xf numFmtId="164" fontId="14" fillId="18" borderId="48" xfId="10" applyNumberFormat="1" applyFont="1" applyFill="1" applyBorder="1" applyAlignment="1" applyProtection="1">
      <alignment horizontal="right"/>
      <protection locked="0"/>
    </xf>
    <xf numFmtId="0" fontId="14" fillId="18" borderId="8" xfId="6" applyFont="1" applyFill="1" applyBorder="1" applyAlignment="1" applyProtection="1">
      <alignment horizontal="right"/>
      <protection locked="0"/>
    </xf>
    <xf numFmtId="0" fontId="14" fillId="18" borderId="48" xfId="6" applyFont="1" applyFill="1" applyBorder="1" applyAlignment="1" applyProtection="1">
      <alignment horizontal="right" wrapText="1"/>
      <protection locked="0"/>
    </xf>
    <xf numFmtId="9" fontId="14" fillId="18" borderId="8" xfId="11" applyFont="1" applyFill="1" applyBorder="1" applyAlignment="1" applyProtection="1">
      <alignment horizontal="right"/>
      <protection locked="0"/>
    </xf>
    <xf numFmtId="9" fontId="14" fillId="18" borderId="48" xfId="11" applyFont="1" applyFill="1" applyBorder="1" applyAlignment="1" applyProtection="1">
      <alignment horizontal="right"/>
      <protection locked="0"/>
    </xf>
    <xf numFmtId="0" fontId="14" fillId="0" borderId="48" xfId="6" applyFont="1" applyBorder="1" applyAlignment="1" applyProtection="1">
      <alignment horizontal="right"/>
      <protection locked="0"/>
    </xf>
    <xf numFmtId="0" fontId="14" fillId="18" borderId="48" xfId="6" applyFont="1" applyFill="1" applyBorder="1" applyAlignment="1" applyProtection="1">
      <alignment horizontal="right"/>
      <protection locked="0"/>
    </xf>
    <xf numFmtId="164" fontId="8" fillId="20" borderId="52" xfId="10" applyNumberFormat="1" applyFont="1" applyFill="1" applyBorder="1" applyAlignment="1" applyProtection="1">
      <alignment horizontal="right"/>
      <protection locked="0"/>
    </xf>
    <xf numFmtId="9" fontId="14" fillId="18" borderId="8" xfId="4" applyNumberFormat="1" applyFont="1" applyFill="1" applyBorder="1" applyAlignment="1" applyProtection="1">
      <alignment horizontal="right"/>
      <protection locked="0"/>
    </xf>
    <xf numFmtId="9" fontId="14" fillId="18" borderId="13" xfId="6" applyNumberFormat="1" applyFont="1" applyFill="1" applyBorder="1" applyAlignment="1" applyProtection="1">
      <alignment horizontal="right"/>
      <protection locked="0"/>
    </xf>
    <xf numFmtId="0" fontId="14" fillId="18" borderId="8" xfId="4" applyFont="1" applyFill="1" applyBorder="1" applyAlignment="1" applyProtection="1">
      <alignment horizontal="right"/>
      <protection locked="0"/>
    </xf>
    <xf numFmtId="164" fontId="14" fillId="18" borderId="48" xfId="10" applyNumberFormat="1" applyFont="1" applyFill="1" applyBorder="1" applyAlignment="1" applyProtection="1">
      <alignment horizontal="right" wrapText="1"/>
      <protection locked="0"/>
    </xf>
    <xf numFmtId="164" fontId="14" fillId="18" borderId="13" xfId="10" applyNumberFormat="1" applyFont="1" applyFill="1" applyBorder="1" applyAlignment="1" applyProtection="1">
      <alignment horizontal="right" wrapText="1"/>
      <protection locked="0"/>
    </xf>
    <xf numFmtId="0" fontId="2" fillId="18" borderId="0" xfId="7" applyFont="1" applyFill="1" applyProtection="1">
      <protection locked="0"/>
    </xf>
    <xf numFmtId="9" fontId="14" fillId="18" borderId="5" xfId="6" applyNumberFormat="1" applyFont="1" applyFill="1" applyBorder="1" applyAlignment="1">
      <alignment horizontal="center"/>
    </xf>
    <xf numFmtId="3" fontId="14" fillId="18" borderId="5" xfId="4" applyNumberFormat="1" applyFont="1" applyFill="1" applyBorder="1" applyAlignment="1">
      <alignment horizontal="right" wrapText="1"/>
    </xf>
    <xf numFmtId="3" fontId="14" fillId="18" borderId="5" xfId="6" applyNumberFormat="1" applyFont="1" applyFill="1" applyBorder="1" applyAlignment="1">
      <alignment horizontal="right" wrapText="1"/>
    </xf>
    <xf numFmtId="3" fontId="14" fillId="18" borderId="53" xfId="6" applyNumberFormat="1" applyFont="1" applyFill="1" applyBorder="1" applyAlignment="1">
      <alignment horizontal="right" wrapText="1"/>
    </xf>
    <xf numFmtId="0" fontId="11" fillId="18" borderId="0" xfId="4" applyFont="1" applyFill="1"/>
    <xf numFmtId="3" fontId="14" fillId="18" borderId="31" xfId="6" applyNumberFormat="1" applyFont="1" applyFill="1" applyBorder="1" applyAlignment="1">
      <alignment horizontal="right" wrapText="1"/>
    </xf>
    <xf numFmtId="15" fontId="5" fillId="21" borderId="0" xfId="7" applyNumberFormat="1" applyFill="1"/>
    <xf numFmtId="1" fontId="11" fillId="0" borderId="54" xfId="7" applyNumberFormat="1" applyFont="1" applyBorder="1" applyAlignment="1">
      <alignment horizontal="right"/>
    </xf>
    <xf numFmtId="1" fontId="11" fillId="0" borderId="3" xfId="7" applyNumberFormat="1" applyFont="1" applyBorder="1" applyAlignment="1">
      <alignment horizontal="right"/>
    </xf>
    <xf numFmtId="2" fontId="5" fillId="0" borderId="37" xfId="7" applyNumberFormat="1" applyBorder="1" applyAlignment="1">
      <alignment horizontal="center" vertical="center"/>
    </xf>
    <xf numFmtId="2" fontId="5" fillId="0" borderId="38" xfId="7" applyNumberFormat="1" applyBorder="1" applyAlignment="1">
      <alignment horizontal="center" vertical="center"/>
    </xf>
    <xf numFmtId="2" fontId="5" fillId="0" borderId="19" xfId="7" applyNumberFormat="1" applyBorder="1" applyAlignment="1">
      <alignment horizontal="center" vertical="center"/>
    </xf>
    <xf numFmtId="2" fontId="5" fillId="0" borderId="20" xfId="7" applyNumberFormat="1" applyBorder="1" applyAlignment="1">
      <alignment horizontal="center" vertical="center"/>
    </xf>
    <xf numFmtId="2" fontId="5" fillId="0" borderId="22" xfId="7" applyNumberFormat="1" applyBorder="1" applyAlignment="1">
      <alignment horizontal="center" vertical="center"/>
    </xf>
    <xf numFmtId="2" fontId="5" fillId="0" borderId="23" xfId="7" applyNumberFormat="1" applyBorder="1" applyAlignment="1">
      <alignment horizontal="center" vertical="center"/>
    </xf>
    <xf numFmtId="175" fontId="11" fillId="0" borderId="55" xfId="7" applyNumberFormat="1" applyFont="1" applyBorder="1" applyAlignment="1">
      <alignment horizontal="right"/>
    </xf>
    <xf numFmtId="1" fontId="11" fillId="19" borderId="54" xfId="7" applyNumberFormat="1" applyFont="1" applyFill="1" applyBorder="1" applyAlignment="1">
      <alignment horizontal="right"/>
    </xf>
    <xf numFmtId="175" fontId="11" fillId="19" borderId="56" xfId="7" applyNumberFormat="1" applyFont="1" applyFill="1" applyBorder="1" applyAlignment="1">
      <alignment horizontal="right"/>
    </xf>
    <xf numFmtId="175" fontId="11" fillId="19" borderId="31" xfId="7" applyNumberFormat="1" applyFont="1" applyFill="1" applyBorder="1" applyAlignment="1">
      <alignment horizontal="right"/>
    </xf>
    <xf numFmtId="44" fontId="4" fillId="21" borderId="54" xfId="9" applyFont="1" applyFill="1" applyBorder="1" applyAlignment="1">
      <alignment horizontal="center"/>
    </xf>
    <xf numFmtId="44" fontId="4" fillId="21" borderId="56" xfId="9" applyFont="1" applyFill="1" applyBorder="1" applyAlignment="1">
      <alignment horizontal="center"/>
    </xf>
    <xf numFmtId="0" fontId="11" fillId="0" borderId="55" xfId="7" applyFont="1" applyBorder="1" applyAlignment="1">
      <alignment horizontal="right"/>
    </xf>
    <xf numFmtId="1" fontId="11" fillId="0" borderId="5" xfId="7" applyNumberFormat="1" applyFont="1" applyBorder="1" applyAlignment="1">
      <alignment horizontal="right"/>
    </xf>
    <xf numFmtId="175" fontId="11" fillId="0" borderId="56" xfId="7" applyNumberFormat="1" applyFont="1" applyBorder="1" applyAlignment="1">
      <alignment horizontal="right"/>
    </xf>
    <xf numFmtId="0" fontId="11" fillId="19" borderId="54" xfId="7" applyFont="1" applyFill="1" applyBorder="1" applyAlignment="1">
      <alignment horizontal="right"/>
    </xf>
    <xf numFmtId="1" fontId="11" fillId="19" borderId="3" xfId="7" applyNumberFormat="1" applyFont="1" applyFill="1" applyBorder="1" applyAlignment="1">
      <alignment horizontal="right"/>
    </xf>
    <xf numFmtId="175" fontId="11" fillId="19" borderId="5" xfId="7" applyNumberFormat="1" applyFont="1" applyFill="1" applyBorder="1" applyAlignment="1">
      <alignment horizontal="right"/>
    </xf>
    <xf numFmtId="44" fontId="3" fillId="22" borderId="54" xfId="9" applyFont="1" applyFill="1" applyBorder="1"/>
    <xf numFmtId="44" fontId="3" fillId="22" borderId="56" xfId="9" applyFont="1" applyFill="1" applyBorder="1"/>
    <xf numFmtId="175" fontId="11" fillId="0" borderId="31" xfId="7" applyNumberFormat="1" applyFont="1" applyBorder="1" applyAlignment="1">
      <alignment horizontal="right"/>
    </xf>
    <xf numFmtId="175" fontId="11" fillId="19" borderId="55" xfId="7" applyNumberFormat="1" applyFont="1" applyFill="1" applyBorder="1" applyAlignment="1">
      <alignment horizontal="right"/>
    </xf>
    <xf numFmtId="1" fontId="11" fillId="0" borderId="56" xfId="7" applyNumberFormat="1" applyFont="1" applyBorder="1" applyAlignment="1">
      <alignment horizontal="right"/>
    </xf>
    <xf numFmtId="1" fontId="11" fillId="18" borderId="3" xfId="7" applyNumberFormat="1" applyFont="1" applyFill="1" applyBorder="1" applyAlignment="1">
      <alignment horizontal="right"/>
    </xf>
    <xf numFmtId="175" fontId="11" fillId="18" borderId="5" xfId="7" applyNumberFormat="1" applyFont="1" applyFill="1" applyBorder="1" applyAlignment="1">
      <alignment horizontal="right"/>
    </xf>
    <xf numFmtId="44" fontId="4" fillId="21" borderId="55" xfId="9" applyFont="1" applyFill="1" applyBorder="1" applyAlignment="1">
      <alignment horizontal="center"/>
    </xf>
    <xf numFmtId="44" fontId="4" fillId="21" borderId="56" xfId="9" applyFont="1" applyFill="1" applyBorder="1" applyAlignment="1">
      <alignment horizontal="center" vertical="center"/>
    </xf>
    <xf numFmtId="175" fontId="11" fillId="18" borderId="55" xfId="7" applyNumberFormat="1" applyFont="1" applyFill="1" applyBorder="1" applyAlignment="1">
      <alignment horizontal="right"/>
    </xf>
    <xf numFmtId="0" fontId="62" fillId="0" borderId="0" xfId="7" applyFont="1"/>
    <xf numFmtId="179" fontId="4" fillId="21" borderId="54" xfId="9" applyNumberFormat="1" applyFont="1" applyFill="1" applyBorder="1" applyAlignment="1">
      <alignment vertical="center"/>
    </xf>
    <xf numFmtId="1" fontId="11" fillId="0" borderId="55" xfId="7" applyNumberFormat="1" applyFont="1" applyBorder="1" applyAlignment="1">
      <alignment horizontal="center"/>
    </xf>
    <xf numFmtId="1" fontId="11" fillId="0" borderId="5" xfId="7" applyNumberFormat="1" applyFont="1" applyBorder="1" applyAlignment="1">
      <alignment horizontal="center"/>
    </xf>
    <xf numFmtId="173" fontId="11" fillId="0" borderId="56" xfId="7" applyNumberFormat="1" applyFont="1" applyBorder="1" applyAlignment="1">
      <alignment horizontal="center"/>
    </xf>
    <xf numFmtId="173" fontId="11" fillId="0" borderId="5" xfId="7" applyNumberFormat="1" applyFont="1" applyBorder="1" applyAlignment="1">
      <alignment horizontal="center"/>
    </xf>
    <xf numFmtId="174" fontId="11" fillId="0" borderId="55" xfId="7" applyNumberFormat="1" applyFont="1" applyBorder="1" applyAlignment="1">
      <alignment horizontal="center"/>
    </xf>
    <xf numFmtId="174" fontId="11" fillId="0" borderId="5" xfId="7" applyNumberFormat="1" applyFont="1" applyBorder="1" applyAlignment="1">
      <alignment horizontal="center"/>
    </xf>
    <xf numFmtId="174" fontId="11" fillId="0" borderId="5" xfId="7" applyNumberFormat="1" applyFont="1" applyBorder="1" applyAlignment="1">
      <alignment horizontal="center" wrapText="1"/>
    </xf>
    <xf numFmtId="1" fontId="11" fillId="19" borderId="54" xfId="7" applyNumberFormat="1" applyFont="1" applyFill="1" applyBorder="1" applyAlignment="1">
      <alignment horizontal="center"/>
    </xf>
    <xf numFmtId="1" fontId="11" fillId="19" borderId="3" xfId="7" applyNumberFormat="1" applyFont="1" applyFill="1" applyBorder="1" applyAlignment="1">
      <alignment horizontal="center"/>
    </xf>
    <xf numFmtId="173" fontId="11" fillId="19" borderId="56" xfId="7" applyNumberFormat="1" applyFont="1" applyFill="1" applyBorder="1" applyAlignment="1">
      <alignment horizontal="center"/>
    </xf>
    <xf numFmtId="173" fontId="11" fillId="19" borderId="5" xfId="7" applyNumberFormat="1" applyFont="1" applyFill="1" applyBorder="1" applyAlignment="1">
      <alignment horizontal="center"/>
    </xf>
    <xf numFmtId="174" fontId="11" fillId="19" borderId="55" xfId="7" applyNumberFormat="1" applyFont="1" applyFill="1" applyBorder="1" applyAlignment="1">
      <alignment horizontal="center"/>
    </xf>
    <xf numFmtId="174" fontId="11" fillId="19" borderId="5" xfId="7" applyNumberFormat="1" applyFont="1" applyFill="1" applyBorder="1" applyAlignment="1">
      <alignment horizontal="center"/>
    </xf>
    <xf numFmtId="174" fontId="11" fillId="19" borderId="5" xfId="7" applyNumberFormat="1" applyFont="1" applyFill="1" applyBorder="1" applyAlignment="1">
      <alignment horizontal="center" wrapText="1"/>
    </xf>
    <xf numFmtId="176" fontId="3" fillId="22" borderId="54" xfId="9" applyNumberFormat="1" applyFont="1" applyFill="1" applyBorder="1" applyAlignment="1">
      <alignment vertical="center"/>
    </xf>
    <xf numFmtId="1" fontId="11" fillId="0" borderId="54" xfId="7" applyNumberFormat="1" applyFont="1" applyBorder="1" applyAlignment="1">
      <alignment horizontal="center"/>
    </xf>
    <xf numFmtId="1" fontId="11" fillId="0" borderId="3" xfId="7" applyNumberFormat="1" applyFont="1" applyBorder="1" applyAlignment="1">
      <alignment horizontal="center"/>
    </xf>
    <xf numFmtId="173" fontId="11" fillId="0" borderId="55" xfId="7" applyNumberFormat="1" applyFont="1" applyBorder="1" applyAlignment="1">
      <alignment horizontal="center"/>
    </xf>
    <xf numFmtId="1" fontId="11" fillId="19" borderId="1" xfId="7" applyNumberFormat="1" applyFont="1" applyFill="1" applyBorder="1" applyAlignment="1">
      <alignment horizontal="center"/>
    </xf>
    <xf numFmtId="176" fontId="10" fillId="21" borderId="54" xfId="9" applyNumberFormat="1" applyFont="1" applyFill="1" applyBorder="1" applyAlignment="1">
      <alignment vertical="center"/>
    </xf>
    <xf numFmtId="173" fontId="11" fillId="0" borderId="31" xfId="7" applyNumberFormat="1" applyFont="1" applyBorder="1" applyAlignment="1">
      <alignment horizontal="center"/>
    </xf>
    <xf numFmtId="174" fontId="11" fillId="19" borderId="56" xfId="7" applyNumberFormat="1" applyFont="1" applyFill="1" applyBorder="1" applyAlignment="1">
      <alignment horizontal="center"/>
    </xf>
    <xf numFmtId="174" fontId="11" fillId="19" borderId="31" xfId="7" applyNumberFormat="1" applyFont="1" applyFill="1" applyBorder="1" applyAlignment="1">
      <alignment horizontal="center"/>
    </xf>
    <xf numFmtId="174" fontId="11" fillId="19" borderId="31" xfId="7" applyNumberFormat="1" applyFont="1" applyFill="1" applyBorder="1" applyAlignment="1">
      <alignment horizontal="center" wrapText="1"/>
    </xf>
    <xf numFmtId="1" fontId="11" fillId="18" borderId="5" xfId="7" applyNumberFormat="1" applyFont="1" applyFill="1" applyBorder="1" applyAlignment="1">
      <alignment horizontal="center"/>
    </xf>
    <xf numFmtId="173" fontId="11" fillId="18" borderId="5" xfId="7" applyNumberFormat="1" applyFont="1" applyFill="1" applyBorder="1" applyAlignment="1">
      <alignment horizontal="center"/>
    </xf>
    <xf numFmtId="174" fontId="11" fillId="18" borderId="55" xfId="7" applyNumberFormat="1" applyFont="1" applyFill="1" applyBorder="1" applyAlignment="1">
      <alignment horizontal="center"/>
    </xf>
    <xf numFmtId="174" fontId="11" fillId="18" borderId="5" xfId="7" applyNumberFormat="1" applyFont="1" applyFill="1" applyBorder="1" applyAlignment="1">
      <alignment horizontal="center" wrapText="1"/>
    </xf>
    <xf numFmtId="1" fontId="11" fillId="18" borderId="55" xfId="7" applyNumberFormat="1" applyFont="1" applyFill="1" applyBorder="1" applyAlignment="1">
      <alignment horizontal="center"/>
    </xf>
    <xf numFmtId="173" fontId="11" fillId="18" borderId="55" xfId="7" applyNumberFormat="1" applyFont="1" applyFill="1" applyBorder="1" applyAlignment="1">
      <alignment horizontal="center"/>
    </xf>
    <xf numFmtId="0" fontId="5" fillId="0" borderId="0" xfId="7" applyAlignment="1">
      <alignment horizontal="center" vertical="center"/>
    </xf>
    <xf numFmtId="174" fontId="15" fillId="0" borderId="0" xfId="7" applyNumberFormat="1" applyFont="1" applyAlignment="1">
      <alignment horizontal="center"/>
    </xf>
    <xf numFmtId="180" fontId="5" fillId="0" borderId="0" xfId="7" applyNumberFormat="1" applyAlignment="1">
      <alignment horizontal="center"/>
    </xf>
    <xf numFmtId="0" fontId="27" fillId="7" borderId="36" xfId="1" applyFont="1" applyFill="1" applyBorder="1"/>
    <xf numFmtId="0" fontId="27" fillId="7" borderId="50" xfId="1" applyFont="1" applyFill="1" applyBorder="1"/>
    <xf numFmtId="0" fontId="27" fillId="7" borderId="17" xfId="1" applyFont="1" applyFill="1" applyBorder="1"/>
    <xf numFmtId="0" fontId="20" fillId="9" borderId="0" xfId="1" applyFont="1" applyFill="1"/>
    <xf numFmtId="0" fontId="27" fillId="9" borderId="4" xfId="1" applyFont="1" applyFill="1" applyBorder="1"/>
    <xf numFmtId="0" fontId="27" fillId="9" borderId="31" xfId="1" applyFont="1" applyFill="1" applyBorder="1"/>
    <xf numFmtId="0" fontId="20" fillId="9" borderId="5" xfId="1" applyFont="1" applyFill="1" applyBorder="1"/>
    <xf numFmtId="0" fontId="27" fillId="9" borderId="31" xfId="1" applyFont="1" applyFill="1" applyBorder="1" applyAlignment="1">
      <alignment horizontal="right"/>
    </xf>
    <xf numFmtId="0" fontId="27" fillId="9" borderId="29" xfId="1" applyFont="1" applyFill="1" applyBorder="1"/>
    <xf numFmtId="168" fontId="14" fillId="0" borderId="19" xfId="14" applyNumberFormat="1" applyFont="1" applyBorder="1" applyAlignment="1">
      <alignment horizontal="right" vertical="top"/>
    </xf>
    <xf numFmtId="168" fontId="14" fillId="0" borderId="19" xfId="14" quotePrefix="1" applyNumberFormat="1" applyFont="1" applyBorder="1" applyAlignment="1">
      <alignment horizontal="right" vertical="top"/>
    </xf>
    <xf numFmtId="168" fontId="14" fillId="0" borderId="19" xfId="14" applyNumberFormat="1" applyFont="1" applyBorder="1" applyAlignment="1">
      <alignment horizontal="right" vertical="center"/>
    </xf>
    <xf numFmtId="168" fontId="14" fillId="0" borderId="19" xfId="14" applyNumberFormat="1" applyFont="1" applyBorder="1" applyAlignment="1">
      <alignment horizontal="right"/>
    </xf>
    <xf numFmtId="168" fontId="14" fillId="0" borderId="19" xfId="14" quotePrefix="1" applyNumberFormat="1" applyFont="1" applyBorder="1" applyAlignment="1">
      <alignment horizontal="right" vertical="center"/>
    </xf>
    <xf numFmtId="168" fontId="14" fillId="19" borderId="19" xfId="14" applyNumberFormat="1" applyFont="1" applyFill="1" applyBorder="1" applyAlignment="1">
      <alignment horizontal="right" vertical="top"/>
    </xf>
    <xf numFmtId="168" fontId="6" fillId="2" borderId="0" xfId="14" applyNumberFormat="1" applyFont="1" applyFill="1" applyAlignment="1">
      <alignment horizontal="center" vertical="center"/>
    </xf>
    <xf numFmtId="168" fontId="6" fillId="2" borderId="2" xfId="14" applyNumberFormat="1" applyFont="1" applyFill="1" applyBorder="1" applyAlignment="1">
      <alignment horizontal="center" vertical="center"/>
    </xf>
    <xf numFmtId="168" fontId="14" fillId="18" borderId="19" xfId="14" applyNumberFormat="1" applyFont="1" applyFill="1" applyBorder="1" applyAlignment="1">
      <alignment horizontal="center" vertical="top"/>
    </xf>
    <xf numFmtId="168" fontId="14" fillId="18" borderId="22" xfId="14" applyNumberFormat="1" applyFont="1" applyFill="1" applyBorder="1" applyAlignment="1">
      <alignment horizontal="center"/>
    </xf>
    <xf numFmtId="1" fontId="10" fillId="3" borderId="19" xfId="6" applyNumberFormat="1" applyFont="1" applyFill="1" applyBorder="1" applyAlignment="1" applyProtection="1">
      <alignment horizontal="left" vertical="center"/>
      <protection locked="0"/>
    </xf>
    <xf numFmtId="1" fontId="8" fillId="9" borderId="19" xfId="4" applyNumberFormat="1" applyFont="1" applyFill="1" applyBorder="1" applyAlignment="1" applyProtection="1">
      <alignment horizontal="center" vertical="center"/>
      <protection locked="0"/>
    </xf>
    <xf numFmtId="170" fontId="8" fillId="9" borderId="19" xfId="5" quotePrefix="1" applyNumberFormat="1" applyFont="1" applyFill="1" applyBorder="1" applyAlignment="1" applyProtection="1">
      <alignment horizontal="right" vertical="center" wrapText="1"/>
      <protection locked="0"/>
    </xf>
    <xf numFmtId="0" fontId="27" fillId="7" borderId="24" xfId="6" applyFont="1" applyFill="1" applyBorder="1" applyProtection="1">
      <protection locked="0"/>
    </xf>
    <xf numFmtId="1" fontId="20" fillId="9" borderId="40" xfId="4" applyNumberFormat="1" applyFont="1" applyFill="1" applyBorder="1" applyAlignment="1">
      <alignment horizontal="left" vertical="center"/>
    </xf>
    <xf numFmtId="170" fontId="20" fillId="9" borderId="44" xfId="5" quotePrefix="1" applyNumberFormat="1" applyFont="1" applyFill="1" applyBorder="1" applyAlignment="1" applyProtection="1">
      <alignment horizontal="right" vertical="center" wrapText="1"/>
    </xf>
    <xf numFmtId="0" fontId="27" fillId="9" borderId="24" xfId="6" applyFont="1" applyFill="1" applyBorder="1" applyProtection="1">
      <protection locked="0"/>
    </xf>
    <xf numFmtId="0" fontId="27" fillId="9" borderId="8" xfId="6" applyFont="1" applyFill="1" applyBorder="1" applyProtection="1">
      <protection locked="0"/>
    </xf>
    <xf numFmtId="170" fontId="27" fillId="9" borderId="20" xfId="5" applyNumberFormat="1" applyFont="1" applyFill="1" applyBorder="1" applyAlignment="1" applyProtection="1">
      <alignment horizontal="right" wrapText="1"/>
      <protection locked="0"/>
    </xf>
    <xf numFmtId="170" fontId="27" fillId="9" borderId="19" xfId="5" applyNumberFormat="1" applyFont="1" applyFill="1" applyBorder="1" applyAlignment="1" applyProtection="1">
      <alignment horizontal="right" wrapText="1"/>
      <protection locked="0"/>
    </xf>
    <xf numFmtId="3" fontId="13" fillId="5" borderId="63" xfId="1" applyNumberFormat="1" applyFont="1" applyFill="1" applyBorder="1" applyAlignment="1">
      <alignment horizontal="left" vertical="center" wrapText="1"/>
    </xf>
    <xf numFmtId="3" fontId="13" fillId="5" borderId="48" xfId="1" applyNumberFormat="1" applyFont="1" applyFill="1" applyBorder="1" applyAlignment="1">
      <alignment horizontal="center" vertical="center" wrapText="1"/>
    </xf>
    <xf numFmtId="3" fontId="13" fillId="5" borderId="64" xfId="1" applyNumberFormat="1" applyFont="1" applyFill="1" applyBorder="1" applyAlignment="1">
      <alignment horizontal="right" vertical="center" wrapText="1"/>
    </xf>
    <xf numFmtId="3" fontId="13" fillId="5" borderId="65" xfId="1" applyNumberFormat="1" applyFont="1" applyFill="1" applyBorder="1" applyAlignment="1">
      <alignment horizontal="right" vertical="center" wrapText="1"/>
    </xf>
    <xf numFmtId="43" fontId="14" fillId="0" borderId="0" xfId="4" applyNumberFormat="1" applyFont="1" applyProtection="1">
      <protection locked="0"/>
    </xf>
    <xf numFmtId="0" fontId="14" fillId="0" borderId="42" xfId="6" applyFont="1" applyBorder="1" applyAlignment="1" applyProtection="1">
      <alignment vertical="center" wrapText="1"/>
      <protection locked="0"/>
    </xf>
    <xf numFmtId="170" fontId="14" fillId="0" borderId="34" xfId="5" applyNumberFormat="1" applyFont="1" applyFill="1" applyBorder="1" applyAlignment="1" applyProtection="1">
      <alignment horizontal="right" vertical="center" wrapText="1"/>
      <protection locked="0"/>
    </xf>
    <xf numFmtId="0" fontId="14" fillId="0" borderId="24" xfId="6" applyFont="1" applyBorder="1" applyAlignment="1" applyProtection="1">
      <alignment vertical="center"/>
      <protection locked="0"/>
    </xf>
    <xf numFmtId="0" fontId="14" fillId="0" borderId="8" xfId="6" applyFont="1" applyBorder="1" applyAlignment="1">
      <alignment wrapText="1"/>
    </xf>
    <xf numFmtId="1" fontId="14" fillId="0" borderId="19" xfId="6" applyNumberFormat="1" applyFont="1" applyBorder="1" applyAlignment="1">
      <alignment horizontal="right" vertical="center" wrapText="1"/>
    </xf>
    <xf numFmtId="170" fontId="14" fillId="0" borderId="0" xfId="4" applyNumberFormat="1" applyFont="1" applyProtection="1">
      <protection locked="0"/>
    </xf>
    <xf numFmtId="0" fontId="14" fillId="2" borderId="19" xfId="1" applyFont="1" applyFill="1" applyBorder="1" applyAlignment="1">
      <alignment horizontal="right" vertical="center"/>
    </xf>
    <xf numFmtId="0" fontId="3" fillId="5" borderId="0" xfId="0" applyFont="1" applyFill="1" applyAlignment="1">
      <alignment horizontal="center"/>
    </xf>
    <xf numFmtId="0" fontId="20" fillId="0" borderId="66" xfId="0" applyFont="1" applyBorder="1"/>
    <xf numFmtId="0" fontId="27" fillId="0" borderId="66" xfId="0" applyFont="1" applyBorder="1"/>
    <xf numFmtId="0" fontId="14" fillId="2" borderId="19" xfId="6" applyFont="1" applyFill="1" applyBorder="1" applyAlignment="1" applyProtection="1">
      <alignment horizontal="right" vertical="center" wrapText="1"/>
      <protection locked="0"/>
    </xf>
    <xf numFmtId="164" fontId="14" fillId="0" borderId="8" xfId="10" applyNumberFormat="1" applyFont="1" applyFill="1" applyBorder="1" applyAlignment="1" applyProtection="1">
      <alignment horizontal="right"/>
      <protection locked="0"/>
    </xf>
    <xf numFmtId="0" fontId="14" fillId="2" borderId="30" xfId="6" applyFont="1" applyFill="1" applyBorder="1" applyAlignment="1">
      <alignment vertical="center"/>
    </xf>
    <xf numFmtId="3" fontId="21" fillId="6" borderId="67" xfId="6" applyNumberFormat="1" applyFont="1" applyFill="1" applyBorder="1" applyAlignment="1">
      <alignment horizontal="right" wrapText="1"/>
    </xf>
    <xf numFmtId="3" fontId="21" fillId="6" borderId="52" xfId="6" applyNumberFormat="1" applyFont="1" applyFill="1" applyBorder="1" applyAlignment="1">
      <alignment horizontal="right" wrapText="1"/>
    </xf>
    <xf numFmtId="0" fontId="11" fillId="2" borderId="67" xfId="4" applyFont="1" applyFill="1" applyBorder="1"/>
    <xf numFmtId="0" fontId="14" fillId="2" borderId="68" xfId="6" applyFont="1" applyFill="1" applyBorder="1"/>
    <xf numFmtId="0" fontId="14" fillId="2" borderId="69" xfId="6" applyFont="1" applyFill="1" applyBorder="1" applyAlignment="1">
      <alignment horizontal="center" wrapText="1"/>
    </xf>
    <xf numFmtId="3" fontId="14" fillId="0" borderId="69" xfId="6" applyNumberFormat="1" applyFont="1" applyBorder="1" applyAlignment="1">
      <alignment horizontal="right" wrapText="1"/>
    </xf>
    <xf numFmtId="3" fontId="14" fillId="2" borderId="69" xfId="6" applyNumberFormat="1" applyFont="1" applyFill="1" applyBorder="1" applyAlignment="1">
      <alignment horizontal="right" wrapText="1"/>
    </xf>
    <xf numFmtId="3" fontId="14" fillId="18" borderId="69" xfId="6" applyNumberFormat="1" applyFont="1" applyFill="1" applyBorder="1" applyAlignment="1">
      <alignment horizontal="right" wrapText="1"/>
    </xf>
    <xf numFmtId="180" fontId="1" fillId="0" borderId="0" xfId="7" applyNumberFormat="1" applyFont="1" applyAlignment="1">
      <alignment horizontal="center"/>
    </xf>
    <xf numFmtId="175" fontId="1" fillId="0" borderId="0" xfId="7" applyNumberFormat="1" applyFont="1"/>
    <xf numFmtId="166" fontId="9" fillId="2" borderId="0" xfId="1" applyNumberFormat="1" applyFont="1" applyFill="1" applyAlignment="1">
      <alignment horizontal="right"/>
    </xf>
    <xf numFmtId="0" fontId="14" fillId="2" borderId="18" xfId="1" applyFont="1" applyFill="1" applyBorder="1" applyAlignment="1">
      <alignment vertical="center"/>
    </xf>
    <xf numFmtId="1" fontId="14" fillId="2" borderId="19" xfId="1" applyNumberFormat="1" applyFont="1" applyFill="1" applyBorder="1" applyAlignment="1">
      <alignment horizontal="right" vertical="center"/>
    </xf>
    <xf numFmtId="168" fontId="14" fillId="2" borderId="19" xfId="14" applyNumberFormat="1" applyFont="1" applyFill="1" applyBorder="1" applyAlignment="1">
      <alignment horizontal="right" vertical="center"/>
    </xf>
    <xf numFmtId="3" fontId="14" fillId="2" borderId="19" xfId="1" applyNumberFormat="1" applyFont="1" applyFill="1" applyBorder="1" applyAlignment="1">
      <alignment horizontal="right" vertical="center"/>
    </xf>
    <xf numFmtId="9" fontId="14" fillId="2" borderId="19" xfId="3" applyFont="1" applyFill="1" applyBorder="1" applyAlignment="1">
      <alignment horizontal="right" vertical="center"/>
    </xf>
    <xf numFmtId="166" fontId="14" fillId="2" borderId="19" xfId="2" applyNumberFormat="1" applyFont="1" applyFill="1" applyBorder="1" applyAlignment="1">
      <alignment horizontal="right" vertical="center"/>
    </xf>
    <xf numFmtId="3" fontId="13" fillId="5" borderId="3" xfId="1" applyNumberFormat="1" applyFont="1" applyFill="1" applyBorder="1" applyAlignment="1">
      <alignment horizontal="center" vertical="center" wrapText="1"/>
    </xf>
    <xf numFmtId="0" fontId="5" fillId="2" borderId="0" xfId="1" applyFill="1" applyAlignment="1">
      <alignment wrapText="1"/>
    </xf>
    <xf numFmtId="164" fontId="20" fillId="2" borderId="0" xfId="1" applyNumberFormat="1" applyFont="1" applyFill="1"/>
    <xf numFmtId="0" fontId="20" fillId="2" borderId="4" xfId="1" applyFont="1" applyFill="1" applyBorder="1" applyAlignment="1">
      <alignment wrapText="1"/>
    </xf>
    <xf numFmtId="164" fontId="20" fillId="18" borderId="0" xfId="2" applyNumberFormat="1" applyFont="1" applyFill="1" applyBorder="1" applyAlignment="1">
      <alignment horizontal="right"/>
    </xf>
    <xf numFmtId="0" fontId="20" fillId="2" borderId="5" xfId="1" applyFont="1" applyFill="1" applyBorder="1" applyAlignment="1">
      <alignment horizontal="right"/>
    </xf>
    <xf numFmtId="0" fontId="14" fillId="2" borderId="4" xfId="6" applyFont="1" applyFill="1" applyBorder="1" applyProtection="1">
      <protection locked="0"/>
    </xf>
    <xf numFmtId="0" fontId="14" fillId="2" borderId="0" xfId="6" applyFont="1" applyFill="1" applyAlignment="1" applyProtection="1">
      <alignment horizontal="right"/>
      <protection locked="0"/>
    </xf>
    <xf numFmtId="9" fontId="14" fillId="18" borderId="0" xfId="6" applyNumberFormat="1" applyFont="1" applyFill="1" applyAlignment="1" applyProtection="1">
      <alignment horizontal="right"/>
      <protection locked="0"/>
    </xf>
    <xf numFmtId="9" fontId="14" fillId="2" borderId="0" xfId="6" applyNumberFormat="1" applyFont="1" applyFill="1" applyAlignment="1" applyProtection="1">
      <alignment horizontal="right"/>
      <protection locked="0"/>
    </xf>
    <xf numFmtId="164" fontId="14" fillId="18" borderId="0" xfId="10" applyNumberFormat="1" applyFont="1" applyFill="1" applyBorder="1" applyAlignment="1" applyProtection="1">
      <alignment horizontal="right"/>
      <protection locked="0"/>
    </xf>
    <xf numFmtId="0" fontId="14" fillId="2" borderId="5" xfId="6" applyFont="1" applyFill="1" applyBorder="1" applyAlignment="1" applyProtection="1">
      <alignment horizontal="right"/>
      <protection locked="0"/>
    </xf>
    <xf numFmtId="0" fontId="14" fillId="23" borderId="8" xfId="6" applyFont="1" applyFill="1" applyBorder="1" applyAlignment="1" applyProtection="1">
      <alignment horizontal="right"/>
      <protection locked="0"/>
    </xf>
    <xf numFmtId="0" fontId="14" fillId="23" borderId="8" xfId="6" applyFont="1" applyFill="1" applyBorder="1" applyAlignment="1" applyProtection="1">
      <alignment horizontal="right" wrapText="1"/>
      <protection locked="0"/>
    </xf>
    <xf numFmtId="9" fontId="14" fillId="23" borderId="8" xfId="6" applyNumberFormat="1" applyFont="1" applyFill="1" applyBorder="1" applyAlignment="1" applyProtection="1">
      <alignment horizontal="right"/>
      <protection locked="0"/>
    </xf>
    <xf numFmtId="164" fontId="14" fillId="23" borderId="8" xfId="10" applyNumberFormat="1" applyFont="1" applyFill="1" applyBorder="1" applyAlignment="1" applyProtection="1">
      <alignment horizontal="right"/>
      <protection locked="0"/>
    </xf>
    <xf numFmtId="0" fontId="14" fillId="23" borderId="7" xfId="6" applyFont="1" applyFill="1" applyBorder="1" applyAlignment="1" applyProtection="1">
      <alignment horizontal="right"/>
      <protection locked="0"/>
    </xf>
    <xf numFmtId="0" fontId="8" fillId="23" borderId="24" xfId="6" applyFont="1" applyFill="1" applyBorder="1" applyProtection="1">
      <protection locked="0"/>
    </xf>
    <xf numFmtId="17" fontId="14" fillId="18" borderId="8" xfId="6" applyNumberFormat="1" applyFont="1" applyFill="1" applyBorder="1" applyAlignment="1" applyProtection="1">
      <alignment horizontal="right"/>
      <protection locked="0"/>
    </xf>
    <xf numFmtId="17" fontId="14" fillId="0" borderId="8" xfId="6" applyNumberFormat="1" applyFont="1" applyBorder="1" applyAlignment="1" applyProtection="1">
      <alignment horizontal="right"/>
      <protection locked="0"/>
    </xf>
    <xf numFmtId="0" fontId="14" fillId="2" borderId="19" xfId="4" applyFont="1" applyFill="1" applyBorder="1" applyProtection="1">
      <protection locked="0"/>
    </xf>
    <xf numFmtId="0" fontId="14" fillId="2" borderId="19" xfId="6" applyFont="1" applyFill="1" applyBorder="1" applyAlignment="1" applyProtection="1">
      <alignment horizontal="right"/>
      <protection locked="0"/>
    </xf>
    <xf numFmtId="0" fontId="14" fillId="2" borderId="19" xfId="6" applyFont="1" applyFill="1" applyBorder="1" applyAlignment="1" applyProtection="1">
      <alignment horizontal="right" wrapText="1"/>
      <protection locked="0"/>
    </xf>
    <xf numFmtId="9" fontId="14" fillId="18" borderId="19" xfId="4" applyNumberFormat="1" applyFont="1" applyFill="1" applyBorder="1" applyAlignment="1" applyProtection="1">
      <alignment horizontal="right"/>
      <protection locked="0"/>
    </xf>
    <xf numFmtId="9" fontId="14" fillId="2" borderId="19" xfId="6" applyNumberFormat="1" applyFont="1" applyFill="1" applyBorder="1" applyAlignment="1" applyProtection="1">
      <alignment horizontal="right"/>
      <protection locked="0"/>
    </xf>
    <xf numFmtId="164" fontId="14" fillId="18" borderId="19" xfId="10" applyNumberFormat="1" applyFont="1" applyFill="1" applyBorder="1" applyAlignment="1" applyProtection="1">
      <alignment horizontal="right"/>
      <protection locked="0"/>
    </xf>
    <xf numFmtId="0" fontId="14" fillId="2" borderId="19" xfId="4" applyFont="1" applyFill="1" applyBorder="1" applyAlignment="1" applyProtection="1">
      <alignment horizontal="right"/>
      <protection locked="0"/>
    </xf>
    <xf numFmtId="0" fontId="14" fillId="2" borderId="19" xfId="4" applyFont="1" applyFill="1" applyBorder="1" applyAlignment="1" applyProtection="1">
      <alignment vertical="top"/>
      <protection locked="0"/>
    </xf>
    <xf numFmtId="0" fontId="14" fillId="2" borderId="19" xfId="6" applyFont="1" applyFill="1" applyBorder="1" applyAlignment="1" applyProtection="1">
      <alignment horizontal="right" vertical="top"/>
      <protection locked="0"/>
    </xf>
    <xf numFmtId="0" fontId="14" fillId="2" borderId="19" xfId="6" applyFont="1" applyFill="1" applyBorder="1" applyAlignment="1" applyProtection="1">
      <alignment horizontal="right" vertical="top" wrapText="1"/>
      <protection locked="0"/>
    </xf>
    <xf numFmtId="9" fontId="14" fillId="18" borderId="19" xfId="4" applyNumberFormat="1" applyFont="1" applyFill="1" applyBorder="1" applyAlignment="1" applyProtection="1">
      <alignment horizontal="right" vertical="top"/>
      <protection locked="0"/>
    </xf>
    <xf numFmtId="9" fontId="14" fillId="2" borderId="19" xfId="4" applyNumberFormat="1" applyFont="1" applyFill="1" applyBorder="1" applyAlignment="1" applyProtection="1">
      <alignment horizontal="right" vertical="top"/>
      <protection locked="0"/>
    </xf>
    <xf numFmtId="164" fontId="14" fillId="18" borderId="19" xfId="10" applyNumberFormat="1" applyFont="1" applyFill="1" applyBorder="1" applyAlignment="1" applyProtection="1">
      <alignment horizontal="right" vertical="top"/>
      <protection locked="0"/>
    </xf>
    <xf numFmtId="0" fontId="14" fillId="2" borderId="19" xfId="4" applyFont="1" applyFill="1" applyBorder="1" applyAlignment="1" applyProtection="1">
      <alignment vertical="top" wrapText="1"/>
      <protection locked="0"/>
    </xf>
    <xf numFmtId="9" fontId="14" fillId="2" borderId="19" xfId="4" applyNumberFormat="1" applyFont="1" applyFill="1" applyBorder="1" applyAlignment="1" applyProtection="1">
      <alignment horizontal="right"/>
      <protection locked="0"/>
    </xf>
    <xf numFmtId="0" fontId="8" fillId="7" borderId="19" xfId="6" applyFont="1" applyFill="1" applyBorder="1" applyProtection="1">
      <protection locked="0"/>
    </xf>
    <xf numFmtId="0" fontId="8" fillId="7" borderId="19" xfId="6" applyFont="1" applyFill="1" applyBorder="1" applyAlignment="1" applyProtection="1">
      <alignment horizontal="right"/>
      <protection locked="0"/>
    </xf>
    <xf numFmtId="0" fontId="8" fillId="7" borderId="19" xfId="6" applyFont="1" applyFill="1" applyBorder="1" applyAlignment="1" applyProtection="1">
      <alignment horizontal="right" wrapText="1"/>
      <protection locked="0"/>
    </xf>
    <xf numFmtId="164" fontId="8" fillId="7" borderId="19" xfId="10" applyNumberFormat="1" applyFont="1" applyFill="1" applyBorder="1" applyAlignment="1" applyProtection="1">
      <alignment horizontal="right"/>
      <protection locked="0"/>
    </xf>
    <xf numFmtId="177" fontId="8" fillId="7" borderId="19" xfId="11" applyNumberFormat="1" applyFont="1" applyFill="1" applyBorder="1" applyAlignment="1" applyProtection="1">
      <alignment horizontal="right"/>
      <protection locked="0"/>
    </xf>
    <xf numFmtId="17" fontId="14" fillId="0" borderId="48" xfId="6" applyNumberFormat="1" applyFont="1" applyBorder="1" applyAlignment="1" applyProtection="1">
      <alignment horizontal="right"/>
      <protection locked="0"/>
    </xf>
    <xf numFmtId="9" fontId="14" fillId="18" borderId="0" xfId="4" applyNumberFormat="1" applyFont="1" applyFill="1" applyAlignment="1" applyProtection="1">
      <alignment horizontal="right"/>
      <protection locked="0"/>
    </xf>
    <xf numFmtId="0" fontId="14" fillId="2" borderId="0" xfId="6" applyFont="1" applyFill="1" applyAlignment="1" applyProtection="1">
      <alignment horizontal="right" vertical="center" wrapText="1"/>
      <protection locked="0"/>
    </xf>
    <xf numFmtId="0" fontId="8" fillId="7" borderId="70" xfId="6" applyFont="1" applyFill="1" applyBorder="1" applyProtection="1">
      <protection locked="0"/>
    </xf>
    <xf numFmtId="0" fontId="8" fillId="7" borderId="70" xfId="6" applyFont="1" applyFill="1" applyBorder="1" applyAlignment="1" applyProtection="1">
      <alignment horizontal="right"/>
      <protection locked="0"/>
    </xf>
    <xf numFmtId="0" fontId="8" fillId="7" borderId="70" xfId="6" applyFont="1" applyFill="1" applyBorder="1" applyAlignment="1" applyProtection="1">
      <alignment horizontal="right" wrapText="1"/>
      <protection locked="0"/>
    </xf>
    <xf numFmtId="164" fontId="8" fillId="7" borderId="70" xfId="10" applyNumberFormat="1" applyFont="1" applyFill="1" applyBorder="1" applyAlignment="1" applyProtection="1">
      <alignment horizontal="right"/>
      <protection locked="0"/>
    </xf>
    <xf numFmtId="177" fontId="8" fillId="7" borderId="70" xfId="11" applyNumberFormat="1" applyFont="1" applyFill="1" applyBorder="1" applyAlignment="1" applyProtection="1">
      <alignment horizontal="right"/>
      <protection locked="0"/>
    </xf>
    <xf numFmtId="0" fontId="8" fillId="6" borderId="71" xfId="6" applyFont="1" applyFill="1" applyBorder="1" applyAlignment="1" applyProtection="1">
      <alignment horizontal="right"/>
      <protection locked="0"/>
    </xf>
    <xf numFmtId="177" fontId="8" fillId="6" borderId="71" xfId="11" applyNumberFormat="1" applyFont="1" applyFill="1" applyBorder="1" applyAlignment="1" applyProtection="1">
      <alignment horizontal="right"/>
      <protection locked="0"/>
    </xf>
    <xf numFmtId="0" fontId="8" fillId="6" borderId="72" xfId="6" applyFont="1" applyFill="1" applyBorder="1" applyProtection="1">
      <protection locked="0"/>
    </xf>
    <xf numFmtId="0" fontId="14" fillId="0" borderId="19" xfId="4" applyFont="1" applyBorder="1" applyProtection="1">
      <protection locked="0"/>
    </xf>
    <xf numFmtId="0" fontId="14" fillId="0" borderId="19" xfId="6" applyFont="1" applyBorder="1" applyAlignment="1" applyProtection="1">
      <alignment horizontal="right"/>
      <protection locked="0"/>
    </xf>
    <xf numFmtId="0" fontId="14" fillId="0" borderId="19" xfId="6" applyFont="1" applyBorder="1" applyAlignment="1" applyProtection="1">
      <alignment horizontal="right" wrapText="1"/>
      <protection locked="0"/>
    </xf>
    <xf numFmtId="9" fontId="14" fillId="0" borderId="19" xfId="4" applyNumberFormat="1" applyFont="1" applyBorder="1" applyAlignment="1" applyProtection="1">
      <alignment horizontal="right"/>
      <protection locked="0"/>
    </xf>
    <xf numFmtId="9" fontId="14" fillId="0" borderId="19" xfId="6" applyNumberFormat="1" applyFont="1" applyBorder="1" applyAlignment="1" applyProtection="1">
      <alignment horizontal="right"/>
      <protection locked="0"/>
    </xf>
    <xf numFmtId="164" fontId="14" fillId="0" borderId="19" xfId="10" applyNumberFormat="1" applyFont="1" applyFill="1" applyBorder="1" applyAlignment="1" applyProtection="1">
      <alignment horizontal="right"/>
      <protection locked="0"/>
    </xf>
    <xf numFmtId="0" fontId="14" fillId="0" borderId="19" xfId="4" applyFont="1" applyBorder="1" applyAlignment="1" applyProtection="1">
      <alignment horizontal="right"/>
      <protection locked="0"/>
    </xf>
    <xf numFmtId="0" fontId="14" fillId="0" borderId="19" xfId="6" applyFont="1" applyBorder="1" applyAlignment="1" applyProtection="1">
      <alignment horizontal="right" vertical="center" wrapText="1"/>
      <protection locked="0"/>
    </xf>
    <xf numFmtId="0" fontId="14" fillId="0" borderId="19" xfId="4" applyFont="1" applyBorder="1" applyAlignment="1" applyProtection="1">
      <alignment vertical="top"/>
      <protection locked="0"/>
    </xf>
    <xf numFmtId="0" fontId="14" fillId="0" borderId="19" xfId="6" applyFont="1" applyBorder="1" applyAlignment="1" applyProtection="1">
      <alignment horizontal="right" vertical="top"/>
      <protection locked="0"/>
    </xf>
    <xf numFmtId="9" fontId="14" fillId="0" borderId="19" xfId="4" applyNumberFormat="1" applyFont="1" applyBorder="1" applyAlignment="1" applyProtection="1">
      <alignment horizontal="right" vertical="top"/>
      <protection locked="0"/>
    </xf>
    <xf numFmtId="0" fontId="14" fillId="0" borderId="19" xfId="4" applyFont="1" applyBorder="1" applyAlignment="1" applyProtection="1">
      <alignment vertical="top" wrapText="1"/>
      <protection locked="0"/>
    </xf>
    <xf numFmtId="0" fontId="14" fillId="0" borderId="34" xfId="4" applyFont="1" applyBorder="1" applyProtection="1">
      <protection locked="0"/>
    </xf>
    <xf numFmtId="0" fontId="14" fillId="0" borderId="34" xfId="6" applyFont="1" applyBorder="1" applyAlignment="1" applyProtection="1">
      <alignment horizontal="right"/>
      <protection locked="0"/>
    </xf>
    <xf numFmtId="0" fontId="14" fillId="0" borderId="34" xfId="6" applyFont="1" applyBorder="1" applyAlignment="1" applyProtection="1">
      <alignment horizontal="right" wrapText="1"/>
      <protection locked="0"/>
    </xf>
    <xf numFmtId="9" fontId="14" fillId="0" borderId="34" xfId="4" applyNumberFormat="1" applyFont="1" applyBorder="1" applyAlignment="1" applyProtection="1">
      <alignment horizontal="right"/>
      <protection locked="0"/>
    </xf>
    <xf numFmtId="164" fontId="14" fillId="0" borderId="34" xfId="10" applyNumberFormat="1" applyFont="1" applyFill="1" applyBorder="1" applyAlignment="1" applyProtection="1">
      <alignment horizontal="right"/>
      <protection locked="0"/>
    </xf>
    <xf numFmtId="0" fontId="14" fillId="0" borderId="34" xfId="4" applyFont="1" applyBorder="1" applyAlignment="1" applyProtection="1">
      <alignment horizontal="right"/>
      <protection locked="0"/>
    </xf>
    <xf numFmtId="0" fontId="14" fillId="0" borderId="34" xfId="6" applyFont="1" applyBorder="1" applyAlignment="1" applyProtection="1">
      <alignment horizontal="right" vertical="center" wrapText="1"/>
      <protection locked="0"/>
    </xf>
    <xf numFmtId="0" fontId="14" fillId="0" borderId="19" xfId="6" applyFont="1" applyBorder="1" applyAlignment="1" applyProtection="1">
      <alignment horizontal="right" vertical="top" wrapText="1"/>
      <protection locked="0"/>
    </xf>
    <xf numFmtId="164" fontId="14" fillId="0" borderId="19" xfId="10" applyNumberFormat="1" applyFont="1" applyFill="1" applyBorder="1" applyAlignment="1" applyProtection="1">
      <alignment horizontal="right" vertical="top"/>
      <protection locked="0"/>
    </xf>
    <xf numFmtId="1" fontId="8" fillId="0" borderId="0" xfId="6" applyNumberFormat="1" applyFont="1" applyAlignment="1" applyProtection="1">
      <alignment horizontal="left" vertical="center"/>
      <protection locked="0"/>
    </xf>
    <xf numFmtId="164" fontId="8" fillId="0" borderId="0" xfId="14" applyNumberFormat="1" applyFont="1" applyFill="1" applyBorder="1" applyAlignment="1" applyProtection="1">
      <alignment horizontal="right" vertical="center"/>
      <protection locked="0"/>
    </xf>
    <xf numFmtId="3" fontId="20" fillId="0" borderId="8" xfId="1" applyNumberFormat="1" applyFont="1" applyBorder="1" applyAlignment="1">
      <alignment horizontal="right"/>
    </xf>
    <xf numFmtId="0" fontId="65" fillId="0" borderId="0" xfId="0" applyFont="1" applyAlignment="1">
      <alignment readingOrder="1"/>
    </xf>
    <xf numFmtId="0" fontId="65" fillId="0" borderId="0" xfId="0" quotePrefix="1" applyFont="1" applyAlignment="1">
      <alignment readingOrder="1"/>
    </xf>
    <xf numFmtId="0" fontId="66" fillId="0" borderId="0" xfId="0" applyFont="1" applyAlignment="1">
      <alignment readingOrder="1"/>
    </xf>
    <xf numFmtId="0" fontId="67" fillId="0" borderId="0" xfId="0" applyFont="1" applyAlignment="1">
      <alignment readingOrder="1"/>
    </xf>
    <xf numFmtId="0" fontId="68" fillId="0" borderId="0" xfId="0" applyFont="1" applyAlignment="1">
      <alignment readingOrder="1"/>
    </xf>
    <xf numFmtId="0" fontId="20" fillId="0" borderId="0" xfId="0" applyFont="1" applyAlignment="1">
      <alignment horizontal="left"/>
    </xf>
    <xf numFmtId="0" fontId="0" fillId="0" borderId="0" xfId="0" applyAlignment="1">
      <alignment horizontal="left"/>
    </xf>
    <xf numFmtId="0" fontId="4" fillId="0" borderId="0" xfId="0" applyFont="1" applyAlignment="1">
      <alignment horizontal="left" indent="2"/>
    </xf>
    <xf numFmtId="0" fontId="3" fillId="5" borderId="0" xfId="0" applyFont="1" applyFill="1" applyAlignment="1">
      <alignment wrapText="1"/>
    </xf>
    <xf numFmtId="0" fontId="4" fillId="0" borderId="0" xfId="0" applyFont="1" applyAlignment="1">
      <alignment vertical="center"/>
    </xf>
    <xf numFmtId="0" fontId="3" fillId="5" borderId="0" xfId="0" applyFont="1" applyFill="1"/>
    <xf numFmtId="0" fontId="4" fillId="0" borderId="0" xfId="0" applyFont="1" applyAlignment="1">
      <alignment horizontal="right" vertical="center"/>
    </xf>
    <xf numFmtId="0" fontId="69" fillId="0" borderId="0" xfId="0" applyFont="1" applyAlignment="1">
      <alignment horizontal="center" wrapText="1"/>
    </xf>
    <xf numFmtId="0" fontId="20" fillId="0" borderId="0" xfId="0" applyFont="1" applyAlignment="1">
      <alignment horizontal="left" indent="4"/>
    </xf>
    <xf numFmtId="0" fontId="70" fillId="0" borderId="0" xfId="0" applyFont="1" applyAlignment="1">
      <alignment horizontal="left" indent="4" readingOrder="1"/>
    </xf>
    <xf numFmtId="0" fontId="73" fillId="0" borderId="0" xfId="0" applyFont="1" applyAlignment="1">
      <alignment horizontal="left" indent="4" readingOrder="1"/>
    </xf>
    <xf numFmtId="0" fontId="70" fillId="0" borderId="66" xfId="0" applyFont="1" applyBorder="1" applyAlignment="1">
      <alignment horizontal="center" readingOrder="1"/>
    </xf>
    <xf numFmtId="0" fontId="70" fillId="0" borderId="66" xfId="0" quotePrefix="1" applyFont="1" applyBorder="1" applyAlignment="1">
      <alignment horizontal="center" readingOrder="1"/>
    </xf>
    <xf numFmtId="0" fontId="71" fillId="0" borderId="66" xfId="0" applyFont="1" applyBorder="1" applyAlignment="1">
      <alignment horizontal="center" readingOrder="1"/>
    </xf>
    <xf numFmtId="0" fontId="71" fillId="0" borderId="66" xfId="0" quotePrefix="1" applyFont="1" applyBorder="1" applyAlignment="1">
      <alignment horizontal="center" readingOrder="1"/>
    </xf>
    <xf numFmtId="4" fontId="71" fillId="0" borderId="66" xfId="0" applyNumberFormat="1" applyFont="1" applyBorder="1" applyAlignment="1">
      <alignment horizontal="center" readingOrder="1"/>
    </xf>
    <xf numFmtId="0" fontId="72" fillId="0" borderId="66" xfId="0" applyFont="1" applyBorder="1" applyAlignment="1">
      <alignment horizontal="center" readingOrder="1"/>
    </xf>
    <xf numFmtId="0" fontId="70" fillId="0" borderId="66" xfId="0" quotePrefix="1" applyFont="1" applyBorder="1" applyAlignment="1">
      <alignment readingOrder="1"/>
    </xf>
    <xf numFmtId="0" fontId="70" fillId="0" borderId="0" xfId="0" applyFont="1" applyAlignment="1">
      <alignment horizontal="left" indent="5" readingOrder="1"/>
    </xf>
    <xf numFmtId="0" fontId="70" fillId="0" borderId="0" xfId="0" applyFont="1" applyAlignment="1">
      <alignment horizontal="left" indent="5"/>
    </xf>
    <xf numFmtId="0" fontId="4" fillId="0" borderId="0" xfId="0" applyFont="1"/>
    <xf numFmtId="10" fontId="71" fillId="0" borderId="66" xfId="0" applyNumberFormat="1" applyFont="1" applyBorder="1" applyAlignment="1">
      <alignment horizontal="center" readingOrder="1"/>
    </xf>
    <xf numFmtId="0" fontId="20" fillId="0" borderId="0" xfId="0" applyFont="1" applyAlignment="1">
      <alignment horizontal="left" indent="5"/>
    </xf>
    <xf numFmtId="0" fontId="54" fillId="5" borderId="74" xfId="0" applyFont="1" applyFill="1" applyBorder="1" applyAlignment="1">
      <alignment vertical="center"/>
    </xf>
    <xf numFmtId="0" fontId="20" fillId="0" borderId="73" xfId="0" applyFont="1" applyBorder="1"/>
    <xf numFmtId="0" fontId="20" fillId="0" borderId="0" xfId="0" applyFont="1"/>
    <xf numFmtId="0" fontId="20" fillId="0" borderId="74" xfId="0" applyFont="1" applyBorder="1"/>
    <xf numFmtId="9" fontId="20" fillId="0" borderId="0" xfId="0" applyNumberFormat="1" applyFont="1" applyAlignment="1">
      <alignment horizontal="left"/>
    </xf>
    <xf numFmtId="0" fontId="27" fillId="0" borderId="73" xfId="0" applyFont="1" applyBorder="1"/>
    <xf numFmtId="0" fontId="27" fillId="0" borderId="0" xfId="0" applyFont="1"/>
    <xf numFmtId="0" fontId="27" fillId="0" borderId="74" xfId="0" applyFont="1" applyBorder="1"/>
    <xf numFmtId="0" fontId="20" fillId="0" borderId="73" xfId="0" applyFont="1" applyBorder="1" applyAlignment="1">
      <alignment vertical="center"/>
    </xf>
    <xf numFmtId="0" fontId="20" fillId="0" borderId="0" xfId="0" applyFont="1" applyAlignment="1">
      <alignment wrapText="1"/>
    </xf>
    <xf numFmtId="9" fontId="20" fillId="0" borderId="0" xfId="0" applyNumberFormat="1" applyFont="1" applyAlignment="1">
      <alignment horizontal="left" wrapText="1"/>
    </xf>
    <xf numFmtId="0" fontId="27" fillId="0" borderId="0" xfId="0" applyFont="1" applyAlignment="1">
      <alignment wrapText="1"/>
    </xf>
    <xf numFmtId="0" fontId="20" fillId="0" borderId="66" xfId="0" applyFont="1" applyBorder="1" applyAlignment="1">
      <alignment vertical="center"/>
    </xf>
    <xf numFmtId="0" fontId="54" fillId="5" borderId="75" xfId="0" applyFont="1" applyFill="1" applyBorder="1" applyAlignment="1">
      <alignment vertical="center"/>
    </xf>
    <xf numFmtId="0" fontId="54" fillId="5" borderId="73" xfId="0" applyFont="1" applyFill="1" applyBorder="1" applyAlignment="1">
      <alignment vertical="center"/>
    </xf>
    <xf numFmtId="166" fontId="74" fillId="0" borderId="19" xfId="1" applyNumberFormat="1" applyFont="1" applyBorder="1" applyAlignment="1">
      <alignment horizontal="right"/>
    </xf>
    <xf numFmtId="17" fontId="74" fillId="0" borderId="19" xfId="1" applyNumberFormat="1" applyFont="1" applyBorder="1" applyAlignment="1">
      <alignment horizontal="right"/>
    </xf>
    <xf numFmtId="0" fontId="74" fillId="0" borderId="19" xfId="1" applyFont="1" applyBorder="1" applyAlignment="1">
      <alignment horizontal="right"/>
    </xf>
    <xf numFmtId="0" fontId="74" fillId="0" borderId="24" xfId="1" applyFont="1" applyBorder="1" applyAlignment="1">
      <alignment horizontal="right"/>
    </xf>
    <xf numFmtId="0" fontId="74" fillId="0" borderId="35" xfId="1" applyFont="1" applyBorder="1"/>
    <xf numFmtId="181" fontId="5" fillId="2" borderId="0" xfId="1" applyNumberFormat="1" applyFill="1"/>
    <xf numFmtId="0" fontId="75" fillId="0" borderId="20" xfId="1" applyFont="1" applyBorder="1"/>
    <xf numFmtId="0" fontId="74" fillId="0" borderId="20" xfId="1" applyFont="1" applyBorder="1"/>
    <xf numFmtId="167" fontId="74" fillId="0" borderId="19" xfId="1" applyNumberFormat="1" applyFont="1" applyBorder="1" applyAlignment="1">
      <alignment horizontal="right"/>
    </xf>
    <xf numFmtId="166" fontId="20" fillId="0" borderId="19" xfId="1" applyNumberFormat="1" applyFont="1" applyBorder="1" applyAlignment="1">
      <alignment horizontal="right"/>
    </xf>
    <xf numFmtId="167" fontId="20" fillId="0" borderId="19" xfId="1" applyNumberFormat="1" applyFont="1" applyBorder="1" applyAlignment="1">
      <alignment horizontal="right"/>
    </xf>
    <xf numFmtId="166" fontId="74" fillId="2" borderId="19" xfId="1" applyNumberFormat="1" applyFont="1" applyFill="1" applyBorder="1" applyAlignment="1">
      <alignment horizontal="right" vertical="center"/>
    </xf>
    <xf numFmtId="0" fontId="74" fillId="2" borderId="19" xfId="1" applyFont="1" applyFill="1" applyBorder="1" applyAlignment="1">
      <alignment horizontal="right" vertical="center"/>
    </xf>
    <xf numFmtId="0" fontId="74" fillId="2" borderId="0" xfId="1" applyFont="1" applyFill="1" applyAlignment="1">
      <alignment horizontal="center" vertical="center"/>
    </xf>
    <xf numFmtId="17" fontId="74" fillId="2" borderId="24" xfId="1" applyNumberFormat="1" applyFont="1" applyFill="1" applyBorder="1" applyAlignment="1">
      <alignment horizontal="right" vertical="center"/>
    </xf>
    <xf numFmtId="0" fontId="74" fillId="0" borderId="35" xfId="1" applyFont="1" applyBorder="1" applyAlignment="1">
      <alignment wrapText="1"/>
    </xf>
    <xf numFmtId="168" fontId="14" fillId="0" borderId="19" xfId="14" applyNumberFormat="1" applyFont="1" applyFill="1" applyBorder="1" applyAlignment="1">
      <alignment horizontal="right" vertical="center"/>
    </xf>
    <xf numFmtId="168" fontId="14" fillId="0" borderId="19" xfId="14" applyNumberFormat="1" applyFont="1" applyFill="1" applyBorder="1" applyAlignment="1">
      <alignment horizontal="right" vertical="top"/>
    </xf>
    <xf numFmtId="168" fontId="14" fillId="0" borderId="19" xfId="14" applyNumberFormat="1" applyFont="1" applyFill="1" applyBorder="1" applyAlignment="1">
      <alignment horizontal="right"/>
    </xf>
    <xf numFmtId="168" fontId="14" fillId="0" borderId="19" xfId="14" quotePrefix="1" applyNumberFormat="1" applyFont="1" applyFill="1" applyBorder="1" applyAlignment="1">
      <alignment horizontal="right" vertical="top"/>
    </xf>
    <xf numFmtId="166" fontId="74" fillId="6" borderId="19" xfId="1" applyNumberFormat="1" applyFont="1" applyFill="1" applyBorder="1" applyAlignment="1">
      <alignment horizontal="right"/>
    </xf>
    <xf numFmtId="178" fontId="74" fillId="19" borderId="19" xfId="1" applyNumberFormat="1" applyFont="1" applyFill="1" applyBorder="1" applyAlignment="1">
      <alignment horizontal="right"/>
    </xf>
    <xf numFmtId="0" fontId="74" fillId="6" borderId="19" xfId="1" applyFont="1" applyFill="1" applyBorder="1" applyAlignment="1">
      <alignment horizontal="right"/>
    </xf>
    <xf numFmtId="17" fontId="74" fillId="19" borderId="19" xfId="1" applyNumberFormat="1" applyFont="1" applyFill="1" applyBorder="1" applyAlignment="1">
      <alignment horizontal="right"/>
    </xf>
    <xf numFmtId="0" fontId="74" fillId="6" borderId="20" xfId="1" applyFont="1" applyFill="1" applyBorder="1"/>
    <xf numFmtId="166" fontId="74" fillId="19" borderId="19" xfId="1" applyNumberFormat="1" applyFont="1" applyFill="1" applyBorder="1" applyAlignment="1">
      <alignment horizontal="right"/>
    </xf>
    <xf numFmtId="167" fontId="74" fillId="6" borderId="19" xfId="1" applyNumberFormat="1" applyFont="1" applyFill="1" applyBorder="1" applyAlignment="1">
      <alignment horizontal="right"/>
    </xf>
    <xf numFmtId="3" fontId="16" fillId="7" borderId="22" xfId="14" applyNumberFormat="1" applyFont="1" applyFill="1" applyBorder="1" applyAlignment="1">
      <alignment horizontal="right" vertical="center"/>
    </xf>
    <xf numFmtId="3" fontId="76" fillId="7" borderId="22" xfId="1" applyNumberFormat="1" applyFont="1" applyFill="1" applyBorder="1" applyAlignment="1">
      <alignment horizontal="right"/>
    </xf>
    <xf numFmtId="3" fontId="76" fillId="7" borderId="23" xfId="1" applyNumberFormat="1" applyFont="1" applyFill="1" applyBorder="1" applyAlignment="1">
      <alignment horizontal="right"/>
    </xf>
    <xf numFmtId="1" fontId="6" fillId="2" borderId="0" xfId="1" applyNumberFormat="1" applyFont="1" applyFill="1" applyAlignment="1">
      <alignment vertical="center"/>
    </xf>
    <xf numFmtId="3" fontId="16" fillId="2" borderId="0" xfId="1" applyNumberFormat="1" applyFont="1" applyFill="1" applyAlignment="1">
      <alignment vertical="center"/>
    </xf>
    <xf numFmtId="3" fontId="14" fillId="3" borderId="48" xfId="1" applyNumberFormat="1" applyFont="1" applyFill="1" applyBorder="1" applyAlignment="1">
      <alignment horizontal="left" vertical="center"/>
    </xf>
    <xf numFmtId="3" fontId="14" fillId="3" borderId="0" xfId="1" applyNumberFormat="1" applyFont="1" applyFill="1" applyAlignment="1">
      <alignment horizontal="left" vertical="center"/>
    </xf>
    <xf numFmtId="3" fontId="14" fillId="3" borderId="27" xfId="1" applyNumberFormat="1" applyFont="1" applyFill="1" applyBorder="1" applyAlignment="1">
      <alignment horizontal="left" vertical="center"/>
    </xf>
    <xf numFmtId="3" fontId="8" fillId="3" borderId="61" xfId="1" applyNumberFormat="1" applyFont="1" applyFill="1" applyBorder="1" applyAlignment="1">
      <alignment horizontal="left" vertical="center"/>
    </xf>
    <xf numFmtId="3" fontId="10" fillId="7" borderId="22" xfId="1" applyNumberFormat="1" applyFont="1" applyFill="1" applyBorder="1" applyAlignment="1">
      <alignment horizontal="right"/>
    </xf>
    <xf numFmtId="170" fontId="8" fillId="0" borderId="0" xfId="5" quotePrefix="1" applyNumberFormat="1" applyFont="1" applyFill="1" applyBorder="1" applyAlignment="1" applyProtection="1">
      <alignment horizontal="right" vertical="center" wrapText="1"/>
      <protection locked="0"/>
    </xf>
    <xf numFmtId="164" fontId="20" fillId="0" borderId="8" xfId="2" applyNumberFormat="1" applyFont="1" applyFill="1" applyBorder="1" applyAlignment="1">
      <alignment horizontal="right"/>
    </xf>
    <xf numFmtId="9" fontId="20" fillId="0" borderId="0" xfId="1" applyNumberFormat="1" applyFont="1" applyAlignment="1">
      <alignment horizontal="right"/>
    </xf>
    <xf numFmtId="9" fontId="20" fillId="2" borderId="50" xfId="2" applyNumberFormat="1" applyFont="1" applyFill="1" applyBorder="1" applyAlignment="1">
      <alignment horizontal="right"/>
    </xf>
    <xf numFmtId="9" fontId="20" fillId="2" borderId="27" xfId="1" applyNumberFormat="1" applyFont="1" applyFill="1" applyBorder="1" applyAlignment="1">
      <alignment horizontal="right"/>
    </xf>
    <xf numFmtId="164" fontId="20" fillId="9" borderId="5" xfId="14" applyNumberFormat="1" applyFont="1" applyFill="1" applyBorder="1" applyAlignment="1">
      <alignment horizontal="right"/>
    </xf>
    <xf numFmtId="164" fontId="27" fillId="9" borderId="5" xfId="14" applyNumberFormat="1" applyFont="1" applyFill="1" applyBorder="1" applyAlignment="1">
      <alignment horizontal="right"/>
    </xf>
    <xf numFmtId="0" fontId="1" fillId="0" borderId="19" xfId="1" applyFont="1" applyBorder="1"/>
    <xf numFmtId="0" fontId="1" fillId="2" borderId="19" xfId="1" applyFont="1" applyFill="1" applyBorder="1"/>
    <xf numFmtId="0" fontId="1" fillId="18" borderId="19" xfId="1" applyFont="1" applyFill="1" applyBorder="1" applyAlignment="1">
      <alignment horizontal="right"/>
    </xf>
    <xf numFmtId="3" fontId="11" fillId="2" borderId="0" xfId="4" applyNumberFormat="1" applyFont="1" applyFill="1"/>
    <xf numFmtId="0" fontId="51" fillId="9" borderId="76" xfId="1" applyFont="1" applyFill="1" applyBorder="1" applyAlignment="1">
      <alignment horizontal="left" vertical="center" wrapText="1"/>
    </xf>
    <xf numFmtId="0" fontId="52" fillId="9" borderId="77" xfId="13" applyFont="1" applyFill="1" applyBorder="1" applyAlignment="1">
      <alignment horizontal="left" vertical="center" wrapText="1"/>
    </xf>
    <xf numFmtId="0" fontId="52" fillId="9" borderId="78" xfId="13" applyFont="1" applyFill="1" applyBorder="1" applyAlignment="1">
      <alignment horizontal="left" vertical="center" wrapText="1"/>
    </xf>
    <xf numFmtId="0" fontId="52" fillId="9" borderId="79" xfId="13" applyFont="1" applyFill="1" applyBorder="1" applyAlignment="1">
      <alignment horizontal="left" vertical="center" wrapText="1"/>
    </xf>
    <xf numFmtId="0" fontId="52" fillId="9" borderId="80" xfId="13" applyFont="1" applyFill="1" applyBorder="1" applyAlignment="1">
      <alignment horizontal="left" vertical="center" wrapText="1"/>
    </xf>
    <xf numFmtId="0" fontId="52" fillId="9" borderId="81" xfId="13" quotePrefix="1" applyFont="1" applyFill="1" applyBorder="1" applyAlignment="1">
      <alignment horizontal="left" vertical="center" wrapText="1"/>
    </xf>
    <xf numFmtId="0" fontId="52" fillId="9" borderId="82" xfId="13" applyFont="1" applyFill="1" applyBorder="1" applyAlignment="1">
      <alignment horizontal="left" vertical="center" wrapText="1"/>
    </xf>
    <xf numFmtId="0" fontId="20" fillId="2" borderId="27" xfId="1" applyFont="1" applyFill="1" applyBorder="1" applyAlignment="1">
      <alignment wrapText="1"/>
    </xf>
    <xf numFmtId="0" fontId="20" fillId="2" borderId="28" xfId="1" applyFont="1" applyFill="1" applyBorder="1" applyAlignment="1">
      <alignment wrapText="1"/>
    </xf>
    <xf numFmtId="0" fontId="20" fillId="2" borderId="8" xfId="1" applyFont="1" applyFill="1" applyBorder="1" applyAlignment="1">
      <alignment wrapText="1"/>
    </xf>
    <xf numFmtId="0" fontId="20" fillId="2" borderId="9" xfId="1" applyFont="1" applyFill="1" applyBorder="1" applyAlignment="1">
      <alignment wrapText="1"/>
    </xf>
    <xf numFmtId="0" fontId="20" fillId="0" borderId="8" xfId="1" applyFont="1" applyBorder="1" applyAlignment="1">
      <alignment horizontal="left" wrapText="1"/>
    </xf>
    <xf numFmtId="0" fontId="20" fillId="0" borderId="9" xfId="1" applyFont="1" applyBorder="1" applyAlignment="1">
      <alignment horizontal="left"/>
    </xf>
    <xf numFmtId="3" fontId="13" fillId="5" borderId="46" xfId="1" applyNumberFormat="1" applyFont="1" applyFill="1" applyBorder="1" applyAlignment="1">
      <alignment horizontal="left" vertical="center" wrapText="1"/>
    </xf>
    <xf numFmtId="3" fontId="13" fillId="5" borderId="17" xfId="1" applyNumberFormat="1" applyFont="1" applyFill="1" applyBorder="1" applyAlignment="1">
      <alignment horizontal="left" vertical="center" wrapText="1"/>
    </xf>
    <xf numFmtId="1" fontId="10" fillId="3" borderId="36" xfId="6" applyNumberFormat="1" applyFont="1" applyFill="1" applyBorder="1" applyAlignment="1" applyProtection="1">
      <alignment horizontal="left" vertical="center"/>
      <protection locked="0"/>
    </xf>
    <xf numFmtId="1" fontId="10" fillId="3" borderId="50" xfId="6" applyNumberFormat="1" applyFont="1" applyFill="1" applyBorder="1" applyAlignment="1" applyProtection="1">
      <alignment horizontal="left" vertical="center"/>
      <protection locked="0"/>
    </xf>
    <xf numFmtId="0" fontId="3" fillId="15" borderId="54" xfId="7" applyFont="1" applyFill="1" applyBorder="1" applyAlignment="1">
      <alignment horizontal="center" vertical="center"/>
    </xf>
    <xf numFmtId="0" fontId="3" fillId="15" borderId="55" xfId="7" applyFont="1" applyFill="1" applyBorder="1" applyAlignment="1">
      <alignment horizontal="center" vertical="center"/>
    </xf>
    <xf numFmtId="0" fontId="3" fillId="15" borderId="56" xfId="7" applyFont="1" applyFill="1" applyBorder="1" applyAlignment="1">
      <alignment horizontal="center" vertical="center"/>
    </xf>
    <xf numFmtId="0" fontId="0" fillId="0" borderId="56" xfId="0" applyBorder="1" applyAlignment="1">
      <alignment horizontal="center" vertical="center"/>
    </xf>
    <xf numFmtId="44" fontId="4" fillId="13" borderId="54" xfId="9" applyFont="1" applyFill="1" applyBorder="1" applyAlignment="1">
      <alignment horizontal="center" vertical="center"/>
    </xf>
    <xf numFmtId="0" fontId="0" fillId="13" borderId="56" xfId="0" applyFill="1" applyBorder="1" applyAlignment="1">
      <alignment horizontal="center" vertical="center"/>
    </xf>
    <xf numFmtId="44" fontId="4" fillId="21" borderId="54" xfId="9" applyFont="1" applyFill="1" applyBorder="1" applyAlignment="1">
      <alignment horizontal="center" vertical="center"/>
    </xf>
    <xf numFmtId="44" fontId="34" fillId="13" borderId="54" xfId="9" applyFont="1" applyFill="1" applyBorder="1" applyAlignment="1">
      <alignment horizontal="center" vertical="center"/>
    </xf>
    <xf numFmtId="0" fontId="4" fillId="13" borderId="1" xfId="7" applyFont="1" applyFill="1" applyBorder="1" applyAlignment="1">
      <alignment horizontal="center" vertical="center"/>
    </xf>
    <xf numFmtId="0" fontId="0" fillId="13" borderId="2" xfId="0" applyFill="1" applyBorder="1" applyAlignment="1">
      <alignment vertical="center"/>
    </xf>
    <xf numFmtId="0" fontId="0" fillId="13" borderId="29" xfId="0" applyFill="1" applyBorder="1" applyAlignment="1">
      <alignment vertical="center"/>
    </xf>
    <xf numFmtId="0" fontId="0" fillId="13" borderId="30" xfId="0" applyFill="1" applyBorder="1" applyAlignment="1">
      <alignment vertical="center"/>
    </xf>
    <xf numFmtId="0" fontId="58" fillId="14" borderId="29" xfId="1" applyFont="1" applyFill="1" applyBorder="1" applyAlignment="1">
      <alignment horizontal="center" vertical="center"/>
    </xf>
    <xf numFmtId="0" fontId="58" fillId="14" borderId="30" xfId="1" applyFont="1" applyFill="1" applyBorder="1" applyAlignment="1">
      <alignment horizontal="center" vertical="center"/>
    </xf>
    <xf numFmtId="0" fontId="58" fillId="14" borderId="31" xfId="1" applyFont="1" applyFill="1" applyBorder="1" applyAlignment="1">
      <alignment horizontal="center" vertical="center"/>
    </xf>
    <xf numFmtId="44" fontId="3" fillId="22" borderId="54" xfId="9" applyFont="1" applyFill="1" applyBorder="1" applyAlignment="1">
      <alignment horizontal="center" vertical="center"/>
    </xf>
    <xf numFmtId="0" fontId="3" fillId="15" borderId="1" xfId="7"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56" fillId="14" borderId="51" xfId="7" applyFont="1" applyFill="1" applyBorder="1" applyAlignment="1">
      <alignment horizontal="center" vertical="center" wrapText="1"/>
    </xf>
    <xf numFmtId="0" fontId="57" fillId="0" borderId="52" xfId="1" applyFont="1" applyBorder="1" applyAlignment="1">
      <alignment horizontal="center" vertical="center"/>
    </xf>
    <xf numFmtId="0" fontId="57" fillId="0" borderId="53" xfId="1" applyFont="1" applyBorder="1" applyAlignment="1">
      <alignment horizontal="center" vertical="center"/>
    </xf>
    <xf numFmtId="0" fontId="54" fillId="15" borderId="55" xfId="0" applyFont="1" applyFill="1" applyBorder="1" applyAlignment="1">
      <alignment horizontal="center" vertical="center"/>
    </xf>
    <xf numFmtId="0" fontId="54" fillId="15" borderId="56" xfId="0" applyFont="1" applyFill="1" applyBorder="1" applyAlignment="1">
      <alignment horizontal="center" vertical="center"/>
    </xf>
    <xf numFmtId="44" fontId="3" fillId="15" borderId="54" xfId="9" applyFont="1" applyFill="1" applyBorder="1" applyAlignment="1">
      <alignment horizontal="center" vertical="center"/>
    </xf>
    <xf numFmtId="0" fontId="10" fillId="13" borderId="54" xfId="0" applyFont="1" applyFill="1" applyBorder="1" applyAlignment="1">
      <alignment horizontal="center" vertical="center"/>
    </xf>
    <xf numFmtId="0" fontId="10" fillId="13" borderId="55" xfId="0" applyFont="1" applyFill="1" applyBorder="1" applyAlignment="1">
      <alignment horizontal="center" vertical="center"/>
    </xf>
    <xf numFmtId="0" fontId="10" fillId="13" borderId="56" xfId="0" applyFont="1" applyFill="1" applyBorder="1" applyAlignment="1">
      <alignment horizontal="center" vertical="center"/>
    </xf>
    <xf numFmtId="0" fontId="56" fillId="14" borderId="52" xfId="7" applyFont="1" applyFill="1" applyBorder="1" applyAlignment="1">
      <alignment horizontal="center" vertical="center" wrapText="1"/>
    </xf>
    <xf numFmtId="0" fontId="4" fillId="13" borderId="54" xfId="7" applyFont="1" applyFill="1" applyBorder="1" applyAlignment="1">
      <alignment horizontal="center" vertical="center"/>
    </xf>
    <xf numFmtId="0" fontId="4" fillId="13" borderId="55" xfId="7" applyFont="1" applyFill="1" applyBorder="1" applyAlignment="1">
      <alignment horizontal="center" vertical="center"/>
    </xf>
    <xf numFmtId="0" fontId="4" fillId="13" borderId="56" xfId="7" applyFont="1" applyFill="1" applyBorder="1" applyAlignment="1">
      <alignment horizontal="center" vertical="center"/>
    </xf>
    <xf numFmtId="0" fontId="10" fillId="13" borderId="54" xfId="7" applyFont="1" applyFill="1" applyBorder="1" applyAlignment="1">
      <alignment horizontal="center" vertical="center"/>
    </xf>
    <xf numFmtId="0" fontId="10" fillId="13" borderId="55" xfId="7" applyFont="1" applyFill="1" applyBorder="1" applyAlignment="1">
      <alignment horizontal="center" vertical="center"/>
    </xf>
    <xf numFmtId="0" fontId="10" fillId="13" borderId="56" xfId="7" applyFont="1" applyFill="1" applyBorder="1" applyAlignment="1">
      <alignment horizontal="center" vertical="center"/>
    </xf>
    <xf numFmtId="0" fontId="5" fillId="0" borderId="0" xfId="7" applyAlignment="1">
      <alignment horizontal="center"/>
    </xf>
    <xf numFmtId="44" fontId="4" fillId="13" borderId="1" xfId="9" applyFont="1" applyFill="1" applyBorder="1" applyAlignment="1">
      <alignment horizontal="center" vertical="center"/>
    </xf>
    <xf numFmtId="0" fontId="0" fillId="13" borderId="29" xfId="0" applyFill="1" applyBorder="1" applyAlignment="1">
      <alignment horizontal="center" vertical="center"/>
    </xf>
    <xf numFmtId="0" fontId="0" fillId="13" borderId="0" xfId="0" applyFill="1" applyAlignment="1">
      <alignment vertical="center"/>
    </xf>
    <xf numFmtId="2" fontId="36" fillId="15" borderId="54" xfId="7" applyNumberFormat="1" applyFont="1" applyFill="1" applyBorder="1" applyAlignment="1">
      <alignment horizontal="center" vertical="center"/>
    </xf>
    <xf numFmtId="0" fontId="5" fillId="0" borderId="55" xfId="1" applyBorder="1" applyAlignment="1">
      <alignment horizontal="center" vertical="center"/>
    </xf>
    <xf numFmtId="0" fontId="5" fillId="0" borderId="56" xfId="1" applyBorder="1" applyAlignment="1">
      <alignment horizontal="center" vertical="center"/>
    </xf>
    <xf numFmtId="0" fontId="55" fillId="14" borderId="51" xfId="7" applyFont="1" applyFill="1" applyBorder="1" applyAlignment="1">
      <alignment horizontal="center" wrapText="1"/>
    </xf>
    <xf numFmtId="0" fontId="0" fillId="0" borderId="52" xfId="0" applyBorder="1" applyAlignment="1">
      <alignment horizontal="center"/>
    </xf>
    <xf numFmtId="0" fontId="0" fillId="0" borderId="53" xfId="0" applyBorder="1" applyAlignment="1">
      <alignment horizontal="center"/>
    </xf>
    <xf numFmtId="0" fontId="32" fillId="14" borderId="51" xfId="7" applyFont="1" applyFill="1" applyBorder="1" applyAlignment="1">
      <alignment horizontal="center" vertical="center" wrapText="1"/>
    </xf>
    <xf numFmtId="0" fontId="0" fillId="0" borderId="52" xfId="0" applyBorder="1" applyAlignment="1">
      <alignment vertical="center"/>
    </xf>
    <xf numFmtId="0" fontId="0" fillId="0" borderId="53" xfId="0" applyBorder="1" applyAlignment="1">
      <alignment vertical="center"/>
    </xf>
    <xf numFmtId="0" fontId="5" fillId="13" borderId="55" xfId="1" applyFill="1" applyBorder="1" applyAlignment="1">
      <alignment horizontal="center" vertical="center"/>
    </xf>
    <xf numFmtId="0" fontId="5" fillId="13" borderId="56" xfId="1" applyFill="1" applyBorder="1" applyAlignment="1">
      <alignment horizontal="center" vertical="center"/>
    </xf>
    <xf numFmtId="0" fontId="33" fillId="15" borderId="54" xfId="7" applyFont="1" applyFill="1" applyBorder="1" applyAlignment="1">
      <alignment horizontal="center" vertical="center"/>
    </xf>
    <xf numFmtId="0" fontId="37" fillId="15" borderId="55" xfId="1" applyFont="1" applyFill="1" applyBorder="1" applyAlignment="1">
      <alignment horizontal="center" vertical="center"/>
    </xf>
    <xf numFmtId="0" fontId="37" fillId="15" borderId="56" xfId="1" applyFont="1" applyFill="1" applyBorder="1" applyAlignment="1">
      <alignment horizontal="center" vertical="center"/>
    </xf>
    <xf numFmtId="0" fontId="3" fillId="15" borderId="54" xfId="0" applyFont="1" applyFill="1" applyBorder="1" applyAlignment="1">
      <alignment horizontal="center" vertical="center"/>
    </xf>
    <xf numFmtId="0" fontId="3" fillId="15" borderId="55" xfId="0" applyFont="1" applyFill="1" applyBorder="1" applyAlignment="1">
      <alignment horizontal="center" vertical="center"/>
    </xf>
    <xf numFmtId="0" fontId="3" fillId="15" borderId="56" xfId="0" applyFont="1" applyFill="1" applyBorder="1" applyAlignment="1">
      <alignment horizontal="center" vertical="center"/>
    </xf>
    <xf numFmtId="0" fontId="5" fillId="0" borderId="55" xfId="7" applyBorder="1" applyAlignment="1">
      <alignment horizontal="center" vertical="center"/>
    </xf>
    <xf numFmtId="0" fontId="5" fillId="0" borderId="56" xfId="7" applyBorder="1" applyAlignment="1">
      <alignment horizontal="center" vertical="center"/>
    </xf>
    <xf numFmtId="0" fontId="15" fillId="13" borderId="55" xfId="7" applyFont="1" applyFill="1" applyBorder="1" applyAlignment="1">
      <alignment horizontal="center" vertical="center"/>
    </xf>
    <xf numFmtId="0" fontId="15" fillId="13" borderId="56" xfId="7" applyFont="1" applyFill="1" applyBorder="1" applyAlignment="1">
      <alignment horizontal="center" vertical="center"/>
    </xf>
    <xf numFmtId="0" fontId="10" fillId="13" borderId="58" xfId="7" applyFont="1" applyFill="1" applyBorder="1" applyAlignment="1">
      <alignment horizontal="center" vertical="center"/>
    </xf>
    <xf numFmtId="0" fontId="0" fillId="0" borderId="55" xfId="0" applyBorder="1" applyAlignment="1">
      <alignment horizontal="center" vertical="center"/>
    </xf>
    <xf numFmtId="0" fontId="4" fillId="0" borderId="0" xfId="0" applyFont="1" applyAlignment="1">
      <alignment horizontal="center" vertical="center"/>
    </xf>
    <xf numFmtId="0" fontId="3" fillId="5" borderId="0" xfId="0" applyFont="1" applyFill="1" applyAlignment="1">
      <alignment horizontal="center"/>
    </xf>
    <xf numFmtId="0" fontId="69" fillId="0" borderId="0" xfId="0" applyFont="1" applyAlignment="1">
      <alignment horizontal="center"/>
    </xf>
    <xf numFmtId="0" fontId="14" fillId="0" borderId="9" xfId="6" applyFont="1" applyFill="1" applyBorder="1" applyProtection="1">
      <protection locked="0"/>
    </xf>
    <xf numFmtId="0" fontId="20" fillId="0" borderId="9" xfId="15" applyFont="1" applyFill="1" applyBorder="1" applyProtection="1">
      <protection locked="0"/>
    </xf>
    <xf numFmtId="0" fontId="20" fillId="2" borderId="8" xfId="1" applyFont="1" applyFill="1" applyBorder="1" applyAlignment="1"/>
    <xf numFmtId="0" fontId="20" fillId="2" borderId="9" xfId="1" applyFont="1" applyFill="1" applyBorder="1" applyAlignment="1"/>
    <xf numFmtId="0" fontId="20" fillId="2" borderId="48" xfId="1" applyFont="1" applyFill="1" applyBorder="1" applyAlignment="1"/>
    <xf numFmtId="0" fontId="20" fillId="2" borderId="49" xfId="1" applyFont="1" applyFill="1" applyBorder="1" applyAlignment="1"/>
    <xf numFmtId="0" fontId="20" fillId="7" borderId="30" xfId="1" applyFont="1" applyFill="1" applyBorder="1" applyAlignment="1"/>
    <xf numFmtId="0" fontId="20" fillId="7" borderId="31" xfId="1" applyFont="1" applyFill="1" applyBorder="1" applyAlignment="1"/>
    <xf numFmtId="0" fontId="20" fillId="2" borderId="27" xfId="1" applyFont="1" applyFill="1" applyBorder="1" applyAlignment="1"/>
    <xf numFmtId="0" fontId="20" fillId="2" borderId="28" xfId="1" applyFont="1" applyFill="1" applyBorder="1" applyAlignment="1"/>
    <xf numFmtId="0" fontId="20" fillId="12" borderId="30" xfId="1" applyFont="1" applyFill="1" applyBorder="1" applyAlignment="1"/>
    <xf numFmtId="0" fontId="20" fillId="12" borderId="31" xfId="1" applyFont="1" applyFill="1" applyBorder="1" applyAlignment="1"/>
    <xf numFmtId="0" fontId="20" fillId="2" borderId="0" xfId="1" applyFont="1" applyFill="1" applyAlignment="1"/>
    <xf numFmtId="0" fontId="20" fillId="2" borderId="50" xfId="1" applyFont="1" applyFill="1" applyBorder="1" applyAlignment="1"/>
    <xf numFmtId="0" fontId="20" fillId="2" borderId="17" xfId="1" applyFont="1" applyFill="1" applyBorder="1" applyAlignment="1"/>
    <xf numFmtId="0" fontId="0" fillId="13" borderId="3" xfId="0" applyFill="1" applyBorder="1" applyAlignment="1"/>
    <xf numFmtId="0" fontId="0" fillId="13" borderId="31" xfId="0" applyFill="1" applyBorder="1" applyAlignment="1"/>
  </cellXfs>
  <cellStyles count="16">
    <cellStyle name="60% - Accent4" xfId="15" builtinId="44"/>
    <cellStyle name="Comma" xfId="14" builtinId="3"/>
    <cellStyle name="Comma 2 2" xfId="5" xr:uid="{6E07F3DE-84E6-4F4C-B88E-19BBB6E08048}"/>
    <cellStyle name="Comma 3" xfId="10" xr:uid="{155DB308-A77E-40FC-BDCE-05A9F5AF4A2F}"/>
    <cellStyle name="Comma 4" xfId="2" xr:uid="{385E51DC-E0E6-42DF-BD47-5AF87CDB8610}"/>
    <cellStyle name="Comma 4 2" xfId="12" xr:uid="{E9038019-1CCA-4644-9613-CDCA998F9EAE}"/>
    <cellStyle name="Currency 3" xfId="9" xr:uid="{2BD82C74-2D04-4597-AF1A-AA304D8887A5}"/>
    <cellStyle name="Hyperlink" xfId="13" builtinId="8"/>
    <cellStyle name="Normal" xfId="0" builtinId="0"/>
    <cellStyle name="Normal 2" xfId="1" xr:uid="{DB1912C8-25FA-4AB8-9D2E-D76F6EA5BAE9}"/>
    <cellStyle name="Normal 2 2" xfId="7" xr:uid="{12905FB9-626B-42F8-80CB-0B84F0EEEF40}"/>
    <cellStyle name="Normal 3" xfId="6" xr:uid="{A73027B2-5DCE-4706-AFF8-5D0C0E75CFCF}"/>
    <cellStyle name="Normal 6" xfId="8" xr:uid="{5FA74091-B6CA-455B-8A89-4E1C530198D2}"/>
    <cellStyle name="Normal_RETAIL AND SAFETY  KPIs FULL YEAR VERIFICATION ISSUED" xfId="4" xr:uid="{90184FED-53DC-4597-A24D-1DC68D2320A6}"/>
    <cellStyle name="Percent 2 2" xfId="11" xr:uid="{2C269F87-6B2F-4FD3-883F-6DBD2B283E08}"/>
    <cellStyle name="Percent 3" xfId="3" xr:uid="{7E78B768-D379-4AA6-9D96-A36EB7082AB9}"/>
  </cellStyles>
  <dxfs count="12">
    <dxf>
      <font>
        <sz val="10"/>
      </font>
      <fill>
        <patternFill patternType="none">
          <fgColor indexed="64"/>
          <bgColor rgb="FFA2B2C8"/>
        </patternFill>
      </fill>
    </dxf>
    <dxf>
      <font>
        <sz val="10"/>
      </font>
      <fill>
        <patternFill patternType="none">
          <fgColor indexed="64"/>
          <bgColor rgb="FFA2B2C8"/>
        </patternFill>
      </fill>
      <alignment wrapText="1"/>
    </dxf>
    <dxf>
      <font>
        <sz val="10"/>
      </font>
      <fill>
        <patternFill patternType="none">
          <fgColor indexed="64"/>
          <bgColor rgb="FFA2B2C8"/>
        </patternFill>
      </fill>
      <border>
        <right style="thin">
          <color rgb="FF000000"/>
        </right>
      </border>
    </dxf>
    <dxf>
      <border diagonalUp="0" diagonalDown="0">
        <left style="thin">
          <color indexed="64"/>
        </left>
        <right style="thin">
          <color indexed="64"/>
        </right>
        <top style="thin">
          <color indexed="64"/>
        </top>
        <bottom style="thin">
          <color indexed="64"/>
        </bottom>
      </border>
    </dxf>
    <dxf>
      <font>
        <sz val="10"/>
      </font>
      <fill>
        <patternFill patternType="none">
          <fgColor indexed="64"/>
          <bgColor rgb="FFA2B2C8"/>
        </patternFill>
      </fill>
    </dxf>
    <dxf>
      <font>
        <color theme="0"/>
      </font>
      <fill>
        <patternFill patternType="solid">
          <fgColor indexed="64"/>
          <bgColor rgb="FF002060"/>
        </patternFill>
      </fill>
      <border>
        <left style="thin">
          <color rgb="FF000000"/>
        </left>
        <right style="thin">
          <color rgb="FF000000"/>
        </right>
        <top/>
        <bottom/>
        <vertical style="thin">
          <color rgb="FF000000"/>
        </vertical>
        <horizontal style="thin">
          <color rgb="FF000000"/>
        </horizontal>
      </border>
    </dxf>
    <dxf>
      <font>
        <sz val="10"/>
      </font>
      <fill>
        <patternFill patternType="none">
          <fgColor indexed="64"/>
          <bgColor rgb="FFA2B2C8"/>
        </patternFill>
      </fill>
      <alignment wrapText="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sz val="10"/>
      </font>
      <fill>
        <patternFill patternType="none">
          <fgColor indexed="64"/>
          <bgColor rgb="FFA2B2C8"/>
        </patternFill>
      </fill>
    </dxf>
    <dxf>
      <font>
        <sz val="10"/>
      </font>
      <fill>
        <patternFill patternType="none">
          <fgColor indexed="64"/>
          <bgColor rgb="FFA2B2C8"/>
        </patternFill>
      </fill>
      <border>
        <right style="thin">
          <color rgb="FF000000"/>
        </right>
      </border>
    </dxf>
    <dxf>
      <border diagonalUp="0" diagonalDown="0">
        <left style="thin">
          <color indexed="64"/>
        </left>
        <right style="thin">
          <color indexed="64"/>
        </right>
        <top style="thin">
          <color indexed="64"/>
        </top>
        <bottom style="thin">
          <color indexed="64"/>
        </bottom>
      </border>
    </dxf>
    <dxf>
      <font>
        <sz val="10"/>
      </font>
      <fill>
        <patternFill patternType="none">
          <fgColor indexed="64"/>
          <bgColor rgb="FFA2B2C8"/>
        </patternFill>
      </fill>
    </dxf>
    <dxf>
      <font>
        <color theme="0"/>
      </font>
      <fill>
        <patternFill patternType="solid">
          <fgColor indexed="64"/>
          <bgColor rgb="FF002060"/>
        </patternFill>
      </fill>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A2B2C8"/>
      <color rgb="FF0097A9"/>
      <color rgb="FF6B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206375</xdr:colOff>
      <xdr:row>0</xdr:row>
      <xdr:rowOff>0</xdr:rowOff>
    </xdr:from>
    <xdr:to>
      <xdr:col>1</xdr:col>
      <xdr:colOff>6901411</xdr:colOff>
      <xdr:row>12</xdr:row>
      <xdr:rowOff>154132</xdr:rowOff>
    </xdr:to>
    <xdr:pic>
      <xdr:nvPicPr>
        <xdr:cNvPr id="2" name="Picture 1" descr="Logo lockup">
          <a:extLst>
            <a:ext uri="{FF2B5EF4-FFF2-40B4-BE49-F238E27FC236}">
              <a16:creationId xmlns:a16="http://schemas.microsoft.com/office/drawing/2014/main" id="{4CA0BA7F-FA4A-427B-9A37-DBDD52526F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375" y="0"/>
          <a:ext cx="7277966" cy="2348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200025</xdr:colOff>
      <xdr:row>13</xdr:row>
      <xdr:rowOff>247650</xdr:rowOff>
    </xdr:from>
    <xdr:to>
      <xdr:col>4</xdr:col>
      <xdr:colOff>762000</xdr:colOff>
      <xdr:row>14</xdr:row>
      <xdr:rowOff>152400</xdr:rowOff>
    </xdr:to>
    <xdr:pic>
      <xdr:nvPicPr>
        <xdr:cNvPr id="3" name="Picture 1">
          <a:extLst>
            <a:ext uri="{FF2B5EF4-FFF2-40B4-BE49-F238E27FC236}">
              <a16:creationId xmlns:a16="http://schemas.microsoft.com/office/drawing/2014/main" id="{1D912EB9-929B-428C-BC95-B1737B0CE6AA}"/>
            </a:ext>
            <a:ext uri="{147F2762-F138-4A5C-976F-8EAC2B608ADB}">
              <a16:predDERef xmlns:a16="http://schemas.microsoft.com/office/drawing/2014/main" pred="{E53C5588-7FC9-02C2-4FD4-E3C73F40BFAA}"/>
            </a:ext>
          </a:extLst>
        </xdr:cNvPr>
        <xdr:cNvPicPr>
          <a:picLocks noChangeAspect="1"/>
        </xdr:cNvPicPr>
      </xdr:nvPicPr>
      <xdr:blipFill>
        <a:blip xmlns:r="http://schemas.openxmlformats.org/officeDocument/2006/relationships" r:embed="rId1"/>
        <a:stretch>
          <a:fillRect/>
        </a:stretch>
      </xdr:blipFill>
      <xdr:spPr>
        <a:xfrm>
          <a:off x="5638800" y="3171825"/>
          <a:ext cx="3552825" cy="171450"/>
        </a:xfrm>
        <a:prstGeom prst="rect">
          <a:avLst/>
        </a:prstGeom>
      </xdr:spPr>
    </xdr:pic>
    <xdr:clientData/>
  </xdr:twoCellAnchor>
  <xdr:twoCellAnchor editAs="oneCell">
    <xdr:from>
      <xdr:col>5</xdr:col>
      <xdr:colOff>85725</xdr:colOff>
      <xdr:row>14</xdr:row>
      <xdr:rowOff>0</xdr:rowOff>
    </xdr:from>
    <xdr:to>
      <xdr:col>6</xdr:col>
      <xdr:colOff>0</xdr:colOff>
      <xdr:row>14</xdr:row>
      <xdr:rowOff>123825</xdr:rowOff>
    </xdr:to>
    <xdr:pic>
      <xdr:nvPicPr>
        <xdr:cNvPr id="4" name="Picture 2">
          <a:extLst>
            <a:ext uri="{FF2B5EF4-FFF2-40B4-BE49-F238E27FC236}">
              <a16:creationId xmlns:a16="http://schemas.microsoft.com/office/drawing/2014/main" id="{6AC6C2F6-29EE-4463-B252-3C9DDB620EF2}"/>
            </a:ext>
            <a:ext uri="{147F2762-F138-4A5C-976F-8EAC2B608ADB}">
              <a16:predDERef xmlns:a16="http://schemas.microsoft.com/office/drawing/2014/main" pred="{1D912EB9-929B-428C-BC95-B1737B0CE6AA}"/>
            </a:ext>
          </a:extLst>
        </xdr:cNvPr>
        <xdr:cNvPicPr>
          <a:picLocks noChangeAspect="1"/>
        </xdr:cNvPicPr>
      </xdr:nvPicPr>
      <xdr:blipFill>
        <a:blip xmlns:r="http://schemas.openxmlformats.org/officeDocument/2006/relationships" r:embed="rId1"/>
        <a:stretch>
          <a:fillRect/>
        </a:stretch>
      </xdr:blipFill>
      <xdr:spPr>
        <a:xfrm>
          <a:off x="6924675" y="2971800"/>
          <a:ext cx="914400" cy="123825"/>
        </a:xfrm>
        <a:prstGeom prst="rect">
          <a:avLst/>
        </a:prstGeom>
      </xdr:spPr>
    </xdr:pic>
    <xdr:clientData/>
  </xdr:twoCellAnchor>
  <xdr:twoCellAnchor editAs="oneCell">
    <xdr:from>
      <xdr:col>6</xdr:col>
      <xdr:colOff>276225</xdr:colOff>
      <xdr:row>13</xdr:row>
      <xdr:rowOff>390525</xdr:rowOff>
    </xdr:from>
    <xdr:to>
      <xdr:col>7</xdr:col>
      <xdr:colOff>971550</xdr:colOff>
      <xdr:row>14</xdr:row>
      <xdr:rowOff>133350</xdr:rowOff>
    </xdr:to>
    <xdr:pic>
      <xdr:nvPicPr>
        <xdr:cNvPr id="5" name="Picture 3">
          <a:extLst>
            <a:ext uri="{FF2B5EF4-FFF2-40B4-BE49-F238E27FC236}">
              <a16:creationId xmlns:a16="http://schemas.microsoft.com/office/drawing/2014/main" id="{5BB763F0-7E65-4F2C-B66F-FD70DCBB9A25}"/>
            </a:ext>
            <a:ext uri="{147F2762-F138-4A5C-976F-8EAC2B608ADB}">
              <a16:predDERef xmlns:a16="http://schemas.microsoft.com/office/drawing/2014/main" pred="{6AC6C2F6-29EE-4463-B252-3C9DDB620EF2}"/>
            </a:ext>
          </a:extLst>
        </xdr:cNvPr>
        <xdr:cNvPicPr>
          <a:picLocks noChangeAspect="1"/>
        </xdr:cNvPicPr>
      </xdr:nvPicPr>
      <xdr:blipFill>
        <a:blip xmlns:r="http://schemas.openxmlformats.org/officeDocument/2006/relationships" r:embed="rId2"/>
        <a:stretch>
          <a:fillRect/>
        </a:stretch>
      </xdr:blipFill>
      <xdr:spPr>
        <a:xfrm>
          <a:off x="7991475" y="2943225"/>
          <a:ext cx="1695450" cy="13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104775</xdr:colOff>
      <xdr:row>14</xdr:row>
      <xdr:rowOff>9525</xdr:rowOff>
    </xdr:from>
    <xdr:to>
      <xdr:col>4</xdr:col>
      <xdr:colOff>819150</xdr:colOff>
      <xdr:row>14</xdr:row>
      <xdr:rowOff>142875</xdr:rowOff>
    </xdr:to>
    <xdr:pic>
      <xdr:nvPicPr>
        <xdr:cNvPr id="2" name="Picture 1">
          <a:extLst>
            <a:ext uri="{FF2B5EF4-FFF2-40B4-BE49-F238E27FC236}">
              <a16:creationId xmlns:a16="http://schemas.microsoft.com/office/drawing/2014/main" id="{8C0EDFCF-9D8F-F26D-B82A-2D0A5807DF7E}"/>
            </a:ext>
          </a:extLst>
        </xdr:cNvPr>
        <xdr:cNvPicPr>
          <a:picLocks noChangeAspect="1"/>
        </xdr:cNvPicPr>
      </xdr:nvPicPr>
      <xdr:blipFill>
        <a:blip xmlns:r="http://schemas.openxmlformats.org/officeDocument/2006/relationships" r:embed="rId1"/>
        <a:stretch>
          <a:fillRect/>
        </a:stretch>
      </xdr:blipFill>
      <xdr:spPr>
        <a:xfrm>
          <a:off x="5191125" y="3143250"/>
          <a:ext cx="3743325" cy="133350"/>
        </a:xfrm>
        <a:prstGeom prst="rect">
          <a:avLst/>
        </a:prstGeom>
      </xdr:spPr>
    </xdr:pic>
    <xdr:clientData/>
  </xdr:twoCellAnchor>
  <xdr:twoCellAnchor editAs="oneCell">
    <xdr:from>
      <xdr:col>5</xdr:col>
      <xdr:colOff>76200</xdr:colOff>
      <xdr:row>14</xdr:row>
      <xdr:rowOff>19050</xdr:rowOff>
    </xdr:from>
    <xdr:to>
      <xdr:col>6</xdr:col>
      <xdr:colOff>114300</xdr:colOff>
      <xdr:row>14</xdr:row>
      <xdr:rowOff>142875</xdr:rowOff>
    </xdr:to>
    <xdr:pic>
      <xdr:nvPicPr>
        <xdr:cNvPr id="3" name="Picture 2">
          <a:extLst>
            <a:ext uri="{FF2B5EF4-FFF2-40B4-BE49-F238E27FC236}">
              <a16:creationId xmlns:a16="http://schemas.microsoft.com/office/drawing/2014/main" id="{85A9CF53-E7A4-4824-9343-8F435F1903B9}"/>
            </a:ext>
            <a:ext uri="{147F2762-F138-4A5C-976F-8EAC2B608ADB}">
              <a16:predDERef xmlns:a16="http://schemas.microsoft.com/office/drawing/2014/main" pred="{8C0EDFCF-9D8F-F26D-B82A-2D0A5807DF7E}"/>
            </a:ext>
          </a:extLst>
        </xdr:cNvPr>
        <xdr:cNvPicPr>
          <a:picLocks noChangeAspect="1"/>
        </xdr:cNvPicPr>
      </xdr:nvPicPr>
      <xdr:blipFill>
        <a:blip xmlns:r="http://schemas.openxmlformats.org/officeDocument/2006/relationships" r:embed="rId1"/>
        <a:stretch>
          <a:fillRect/>
        </a:stretch>
      </xdr:blipFill>
      <xdr:spPr>
        <a:xfrm>
          <a:off x="6915150" y="2867025"/>
          <a:ext cx="914400" cy="123825"/>
        </a:xfrm>
        <a:prstGeom prst="rect">
          <a:avLst/>
        </a:prstGeom>
      </xdr:spPr>
    </xdr:pic>
    <xdr:clientData/>
  </xdr:twoCellAnchor>
  <xdr:twoCellAnchor editAs="oneCell">
    <xdr:from>
      <xdr:col>6</xdr:col>
      <xdr:colOff>276225</xdr:colOff>
      <xdr:row>13</xdr:row>
      <xdr:rowOff>390525</xdr:rowOff>
    </xdr:from>
    <xdr:to>
      <xdr:col>8</xdr:col>
      <xdr:colOff>219075</xdr:colOff>
      <xdr:row>14</xdr:row>
      <xdr:rowOff>133350</xdr:rowOff>
    </xdr:to>
    <xdr:pic>
      <xdr:nvPicPr>
        <xdr:cNvPr id="4" name="Picture 3">
          <a:extLst>
            <a:ext uri="{FF2B5EF4-FFF2-40B4-BE49-F238E27FC236}">
              <a16:creationId xmlns:a16="http://schemas.microsoft.com/office/drawing/2014/main" id="{12B62E83-76CE-AC78-8FBE-6CB5BB14D1D7}"/>
            </a:ext>
            <a:ext uri="{147F2762-F138-4A5C-976F-8EAC2B608ADB}">
              <a16:predDERef xmlns:a16="http://schemas.microsoft.com/office/drawing/2014/main" pred="{85A9CF53-E7A4-4824-9343-8F435F1903B9}"/>
            </a:ext>
          </a:extLst>
        </xdr:cNvPr>
        <xdr:cNvPicPr>
          <a:picLocks noChangeAspect="1"/>
        </xdr:cNvPicPr>
      </xdr:nvPicPr>
      <xdr:blipFill>
        <a:blip xmlns:r="http://schemas.openxmlformats.org/officeDocument/2006/relationships" r:embed="rId2"/>
        <a:stretch>
          <a:fillRect/>
        </a:stretch>
      </xdr:blipFill>
      <xdr:spPr>
        <a:xfrm>
          <a:off x="7991475" y="2943225"/>
          <a:ext cx="1695450" cy="133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36309/AppData/Local/Microsoft/Windows/Temporary%20Internet%20Files/Content.Outlook/DKDN31PS/SSE_CMUK05_Appendix1_ESOS.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DPDeflator"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ams/GBCapacityMarket/Shared%20Documents/General/Investor%20Relations%20Spreadsheets/Auctions/SUMMARY%20-%20SSE%20outcome%20from%20all%20GB%20auctions%20-%20I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ams/GBCapacityMarket/Shared%20Documents/General/Auctions/SUMMARY%20-%20SSE%20outcome%20from%20all%20GB%20auctions%20-%20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Instructions"/>
      <sheetName val="ESOS Energy"/>
      <sheetName val="ESOS Boundary"/>
      <sheetName val="OutputsforEIR"/>
      <sheetName val="Emissions report inc Graphs"/>
      <sheetName val="Summarydata"/>
      <sheetName val="Emissionsource1"/>
      <sheetName val="Emissionsource2"/>
      <sheetName val="Emissionsource3"/>
      <sheetName val="de minim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Deflator"/>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inancial Year Revenues"/>
      <sheetName val="Investor Relations Spreadsheet"/>
      <sheetName val="Insurance"/>
      <sheetName val="Adjusted t-4 Clearing Prices"/>
      <sheetName val="Estimated Clearing Price"/>
      <sheetName val="T-4 2025-26"/>
      <sheetName val="T-4 2024-25"/>
      <sheetName val="T-4 2023-24"/>
      <sheetName val="T-1 2022-23"/>
      <sheetName val="T-3 2022-23"/>
      <sheetName val="T-1 2021-22"/>
      <sheetName val="T-4 2021-22"/>
      <sheetName val="T-1 2020-21"/>
      <sheetName val="T-4 2020-21"/>
      <sheetName val="T-1 2019-20"/>
      <sheetName val="T-4 2019-20"/>
      <sheetName val="T-1 2018-19"/>
      <sheetName val="T-4 2018-19"/>
      <sheetName val="Early Auction 2017-18"/>
      <sheetName val="IR Spreadsheet - GB"/>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inancial Year Revenues"/>
      <sheetName val="Investor Relations Spreadsheet"/>
      <sheetName val="Insurance"/>
      <sheetName val="Adjusted t-4 Clearing Prices"/>
      <sheetName val="Estimated Clearing Price"/>
      <sheetName val="T-4 2025-26"/>
      <sheetName val="T-4 2024-25"/>
      <sheetName val="T-4 2023-24"/>
      <sheetName val="T-1 2022-23"/>
      <sheetName val="T-3 2022-23"/>
      <sheetName val="T-1 2021-22"/>
      <sheetName val="T-4 2021-22"/>
      <sheetName val="T-1 2020-21"/>
      <sheetName val="T-4 2020-21"/>
      <sheetName val="T-1 2019-20"/>
      <sheetName val="T-4 2019-20"/>
      <sheetName val="T-1 2018-19"/>
      <sheetName val="T-4 2018-19"/>
      <sheetName val="Early Auction 2017-18"/>
      <sheetName val="IR Spreadsheet - G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18CDD36-2E7B-42B0-9172-7D8A174AFB89}" name="Table57" displayName="Table57" ref="B3:D11" totalsRowShown="0" headerRowDxfId="11" dataDxfId="10" tableBorderDxfId="9">
  <autoFilter ref="B3:D11" xr:uid="{818CDD36-2E7B-42B0-9172-7D8A174AFB89}"/>
  <tableColumns count="3">
    <tableColumn id="1" xr3:uid="{0B40B419-9E1C-4361-93A2-5C54380DE400}" name="Key Parameters" dataDxfId="8"/>
    <tableColumn id="2" xr3:uid="{B8EFB310-43EB-42A0-ACDF-1FD39D786360}" name="SSEN Transmission                                 RIIO-T2 Agreement                              April 2021-March 2026" dataDxfId="7"/>
    <tableColumn id="3" xr3:uid="{B397B579-7CCD-4588-BEB7-DB2D9D769A67}" name="Comments" dataDxfId="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61F679-0D4C-4D53-958F-D511BFE418E3}" name="Table572" displayName="Table572" ref="B3:D11" totalsRowShown="0" headerRowDxfId="5" dataDxfId="4" tableBorderDxfId="3">
  <autoFilter ref="B3:D11" xr:uid="{B561F679-0D4C-4D53-958F-D511BFE418E3}"/>
  <tableColumns count="3">
    <tableColumn id="1" xr3:uid="{A4670FD1-4A68-45BE-AC63-7A09FE0F1EF4}" name="Key Parameters" dataDxfId="2"/>
    <tableColumn id="2" xr3:uid="{CA888330-71A5-4055-950D-6C4F7CE464FA}" name="SSEN Distribution                     RIIO-T2 Agreement                    April 2023- March 2028" dataDxfId="1"/>
    <tableColumn id="3" xr3:uid="{F9118277-91D8-4003-9464-23EC9265BA7C}" name="Comment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1.vml"/><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2.v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46D1-DA2D-4250-A38A-EDF0EEE3537A}">
  <sheetPr>
    <tabColor rgb="FFA2B2C8"/>
  </sheetPr>
  <dimension ref="B13:X34"/>
  <sheetViews>
    <sheetView zoomScaleNormal="100" workbookViewId="0">
      <selection activeCell="D21" sqref="D21"/>
    </sheetView>
  </sheetViews>
  <sheetFormatPr defaultColWidth="7.625" defaultRowHeight="14.1"/>
  <cols>
    <col min="1" max="1" width="7.625" style="445"/>
    <col min="2" max="2" width="111.375" style="445" customWidth="1"/>
    <col min="3" max="4" width="36.875" style="445" customWidth="1"/>
    <col min="5" max="22" width="7.875" style="445" customWidth="1"/>
    <col min="23" max="16384" width="7.625" style="445"/>
  </cols>
  <sheetData>
    <row r="13" spans="2:2" ht="55.5" customHeight="1">
      <c r="B13" s="444" t="s">
        <v>0</v>
      </c>
    </row>
    <row r="14" spans="2:2" ht="20.100000000000001">
      <c r="B14" s="446" t="s">
        <v>1</v>
      </c>
    </row>
    <row r="15" spans="2:2" ht="20.100000000000001">
      <c r="B15" s="446" t="s">
        <v>2</v>
      </c>
    </row>
    <row r="16" spans="2:2" ht="20.100000000000001">
      <c r="B16" s="446" t="s">
        <v>3</v>
      </c>
    </row>
    <row r="17" spans="2:24" ht="14.1" customHeight="1" thickBot="1">
      <c r="B17" s="447"/>
      <c r="C17" s="447"/>
      <c r="D17" s="447"/>
      <c r="E17" s="447"/>
      <c r="F17" s="447"/>
      <c r="G17" s="447"/>
      <c r="H17" s="447"/>
      <c r="I17" s="447"/>
      <c r="J17" s="447"/>
      <c r="K17" s="447"/>
      <c r="L17" s="447"/>
      <c r="M17" s="447"/>
      <c r="N17" s="447"/>
      <c r="O17" s="447"/>
      <c r="P17" s="447"/>
      <c r="Q17" s="447"/>
      <c r="R17" s="447"/>
      <c r="S17" s="447"/>
      <c r="T17" s="447"/>
      <c r="U17" s="447"/>
      <c r="V17" s="447"/>
      <c r="W17" s="447"/>
      <c r="X17" s="447"/>
    </row>
    <row r="18" spans="2:24" s="449" customFormat="1" ht="49.5" customHeight="1" thickBot="1">
      <c r="B18" s="974" t="s">
        <v>4</v>
      </c>
      <c r="C18" s="448"/>
      <c r="D18" s="448"/>
    </row>
    <row r="19" spans="2:24" s="449" customFormat="1" ht="30" customHeight="1">
      <c r="B19" s="975" t="s">
        <v>5</v>
      </c>
      <c r="C19" s="448"/>
      <c r="D19" s="448"/>
    </row>
    <row r="20" spans="2:24" s="449" customFormat="1" ht="30" customHeight="1">
      <c r="B20" s="976" t="s">
        <v>6</v>
      </c>
      <c r="C20" s="448"/>
      <c r="D20" s="448"/>
    </row>
    <row r="21" spans="2:24" s="449" customFormat="1" ht="30" customHeight="1">
      <c r="B21" s="977" t="s">
        <v>7</v>
      </c>
      <c r="C21" s="448"/>
      <c r="D21" s="448"/>
    </row>
    <row r="22" spans="2:24" s="449" customFormat="1" ht="30" customHeight="1">
      <c r="B22" s="976" t="s">
        <v>8</v>
      </c>
      <c r="C22" s="448"/>
      <c r="D22" s="448"/>
    </row>
    <row r="23" spans="2:24" s="449" customFormat="1" ht="30" customHeight="1">
      <c r="B23" s="976" t="s">
        <v>9</v>
      </c>
      <c r="C23" s="448"/>
      <c r="D23" s="448"/>
    </row>
    <row r="24" spans="2:24" s="449" customFormat="1" ht="30" customHeight="1">
      <c r="B24" s="976" t="s">
        <v>10</v>
      </c>
      <c r="C24" s="448"/>
      <c r="D24" s="448"/>
    </row>
    <row r="25" spans="2:24" s="449" customFormat="1" ht="30" customHeight="1">
      <c r="B25" s="976" t="s">
        <v>11</v>
      </c>
      <c r="C25" s="448"/>
      <c r="D25" s="448"/>
    </row>
    <row r="26" spans="2:24" s="449" customFormat="1" ht="30" customHeight="1">
      <c r="B26" s="978" t="s">
        <v>12</v>
      </c>
      <c r="C26" s="448"/>
      <c r="D26" s="448"/>
    </row>
    <row r="27" spans="2:24" ht="27.6" customHeight="1">
      <c r="B27" s="979" t="s">
        <v>13</v>
      </c>
      <c r="C27" s="447"/>
      <c r="D27" s="447"/>
      <c r="E27" s="447"/>
      <c r="F27" s="447"/>
      <c r="G27" s="447"/>
      <c r="H27" s="447"/>
      <c r="I27" s="447"/>
      <c r="J27" s="447"/>
      <c r="K27" s="447"/>
      <c r="L27" s="447"/>
      <c r="M27" s="447"/>
      <c r="N27" s="447"/>
      <c r="O27" s="447"/>
      <c r="P27" s="447"/>
      <c r="Q27" s="447"/>
      <c r="R27" s="447"/>
      <c r="S27" s="447"/>
      <c r="T27" s="447"/>
      <c r="U27" s="447"/>
      <c r="V27" s="447"/>
      <c r="W27" s="447"/>
      <c r="X27" s="447"/>
    </row>
    <row r="28" spans="2:24" ht="29.1" customHeight="1" thickBot="1">
      <c r="B28" s="980" t="s">
        <v>14</v>
      </c>
      <c r="C28" s="447"/>
      <c r="D28" s="447"/>
      <c r="E28" s="447"/>
      <c r="F28" s="447"/>
      <c r="G28" s="447"/>
      <c r="H28" s="447"/>
      <c r="I28" s="447"/>
      <c r="J28" s="447"/>
      <c r="K28" s="447"/>
      <c r="L28" s="447"/>
      <c r="M28" s="447"/>
      <c r="N28" s="447"/>
      <c r="O28" s="447"/>
      <c r="P28" s="447"/>
      <c r="Q28" s="447"/>
      <c r="R28" s="447"/>
      <c r="S28" s="447"/>
      <c r="T28" s="447"/>
      <c r="U28" s="447"/>
      <c r="V28" s="447"/>
      <c r="W28" s="447"/>
      <c r="X28" s="447"/>
    </row>
    <row r="29" spans="2:24" ht="14.1" customHeight="1">
      <c r="B29" s="447"/>
      <c r="C29" s="447"/>
      <c r="D29" s="447"/>
      <c r="E29" s="447"/>
      <c r="F29" s="447"/>
      <c r="G29" s="447"/>
      <c r="H29" s="447"/>
      <c r="I29" s="447"/>
      <c r="J29" s="447"/>
      <c r="K29" s="447"/>
      <c r="L29" s="447"/>
      <c r="M29" s="447"/>
      <c r="N29" s="447"/>
      <c r="O29" s="447"/>
      <c r="P29" s="447"/>
      <c r="Q29" s="447"/>
      <c r="R29" s="447"/>
      <c r="S29" s="447"/>
      <c r="T29" s="447"/>
      <c r="U29" s="447"/>
      <c r="V29" s="447"/>
      <c r="W29" s="447"/>
      <c r="X29" s="447"/>
    </row>
    <row r="30" spans="2:24" ht="14.1" customHeight="1">
      <c r="B30" s="447"/>
      <c r="C30" s="447"/>
      <c r="D30" s="447"/>
      <c r="E30" s="447"/>
      <c r="F30" s="447"/>
      <c r="G30" s="447"/>
      <c r="H30" s="447"/>
      <c r="I30" s="447"/>
      <c r="J30" s="447"/>
      <c r="K30" s="447"/>
      <c r="L30" s="447"/>
      <c r="M30" s="447"/>
      <c r="N30" s="447"/>
      <c r="O30" s="447"/>
      <c r="P30" s="447"/>
      <c r="Q30" s="447"/>
      <c r="R30" s="447"/>
      <c r="S30" s="447"/>
      <c r="T30" s="447"/>
      <c r="U30" s="447"/>
      <c r="V30" s="447"/>
      <c r="W30" s="447"/>
      <c r="X30" s="447"/>
    </row>
    <row r="31" spans="2:24" ht="27" customHeight="1">
      <c r="B31" s="447"/>
      <c r="C31" s="447"/>
      <c r="D31" s="447"/>
      <c r="E31" s="447"/>
      <c r="F31" s="447"/>
      <c r="G31" s="447"/>
      <c r="H31" s="447"/>
      <c r="I31" s="447"/>
      <c r="J31" s="447"/>
      <c r="K31" s="447"/>
      <c r="L31" s="447"/>
      <c r="M31" s="447"/>
      <c r="N31" s="447"/>
      <c r="O31" s="447"/>
      <c r="P31" s="447"/>
      <c r="Q31" s="447"/>
      <c r="R31" s="447"/>
      <c r="S31" s="447"/>
      <c r="T31" s="447"/>
      <c r="U31" s="447"/>
      <c r="V31" s="447"/>
      <c r="W31" s="447"/>
      <c r="X31" s="447"/>
    </row>
    <row r="32" spans="2:24" ht="14.1" customHeight="1">
      <c r="B32" s="447"/>
      <c r="C32" s="447"/>
      <c r="D32" s="447"/>
      <c r="E32" s="447"/>
      <c r="F32" s="447"/>
      <c r="G32" s="447"/>
      <c r="H32" s="447"/>
      <c r="I32" s="447"/>
      <c r="J32" s="447"/>
      <c r="K32" s="447"/>
      <c r="L32" s="447"/>
      <c r="M32" s="447"/>
      <c r="N32" s="447"/>
      <c r="O32" s="447"/>
      <c r="P32" s="447"/>
      <c r="Q32" s="447"/>
      <c r="R32" s="447"/>
      <c r="S32" s="447"/>
      <c r="T32" s="447"/>
      <c r="U32" s="447"/>
      <c r="V32" s="447"/>
      <c r="W32" s="447"/>
      <c r="X32" s="447"/>
    </row>
    <row r="33" spans="2:2" ht="24.95">
      <c r="B33" s="450"/>
    </row>
    <row r="34" spans="2:2" ht="27.6">
      <c r="B34" s="447"/>
    </row>
  </sheetData>
  <hyperlinks>
    <hyperlink ref="B19" location="'Wind Assets'!A1" display="SSE Renewables - Wind asset list" xr:uid="{642C7DED-7280-48BE-940D-07421F40FD81}"/>
    <hyperlink ref="B20" location="'Hydro Assets'!A1" display="SSE Renewables - Hydro asset list" xr:uid="{FA589D3E-9302-4D35-86C6-391E6C1F678F}"/>
    <hyperlink ref="B21" location="'Ren. Output'!A1" display="SSE Renewables output" xr:uid="{09F7700E-740E-427E-AE3F-82F1CC367105}"/>
    <hyperlink ref="B22" location="'Ren. Pipeline'!A1" display="SSE Renewables project pipeline" xr:uid="{2203384D-ABC2-434B-95C0-7F135032EBA4}"/>
    <hyperlink ref="B24" location="'Thermal Output'!A1" display="SSE Thermal output" xr:uid="{626F0162-1B1B-4058-8923-A47CC40C5EC1}"/>
    <hyperlink ref="B26" location="'Ire. Cap. Payments'!A1" display="Irish Capacity Market contract payments " xr:uid="{00CB2C28-F114-41CF-9A98-1061C9AACFE8}"/>
    <hyperlink ref="B25" location="'GB Cap. Payments '!A1" display="GB Capacity Market contract payments" xr:uid="{1DA6F1B2-B260-4A9D-A606-5D5BEFC6744C}"/>
    <hyperlink ref="B23" location="'Thermal Assets &amp; Pipeline'!A1" display="SSE Thermal asset list and pipeline" xr:uid="{B7D23397-BFEA-44B0-84AA-7812F3B43000}"/>
    <hyperlink ref="B27" location="'Transmission RIIO-T2'!A1" display="SSEN Transmission - RIIO-T2 " xr:uid="{DDCCABAB-17E6-4F72-A7ED-03267D67321A}"/>
    <hyperlink ref="B28" location="'Distribution RIIO-ED2'!A1" display="SSEN Distribution - RIIO-ED2 " xr:uid="{CC92347E-8209-4E8D-AFDD-CD99856FEDF9}"/>
  </hyperlinks>
  <pageMargins left="0.7" right="0.7" top="0.75" bottom="0.75" header="0.3" footer="0.3"/>
  <pageSetup paperSize="9" orientation="portrait" r:id="rId1"/>
  <headerFooter>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611E0-5503-4CD9-AE35-020DA40B5EC2}">
  <sheetPr>
    <tabColor rgb="FFFFC000"/>
  </sheetPr>
  <dimension ref="B3:J40"/>
  <sheetViews>
    <sheetView showGridLines="0" workbookViewId="0"/>
  </sheetViews>
  <sheetFormatPr defaultRowHeight="14.1"/>
  <cols>
    <col min="1" max="1" width="3.125" customWidth="1"/>
    <col min="2" max="2" width="32.125" customWidth="1"/>
    <col min="3" max="3" width="34.125" customWidth="1"/>
    <col min="4" max="4" width="39.25" customWidth="1"/>
    <col min="5" max="7" width="13.125" bestFit="1" customWidth="1"/>
    <col min="8" max="8" width="16.625" bestFit="1" customWidth="1"/>
  </cols>
  <sheetData>
    <row r="3" spans="2:8" ht="42">
      <c r="B3" s="925" t="s">
        <v>661</v>
      </c>
      <c r="C3" s="891" t="s">
        <v>662</v>
      </c>
      <c r="D3" s="911" t="s">
        <v>663</v>
      </c>
    </row>
    <row r="4" spans="2:8">
      <c r="B4" s="912" t="s">
        <v>664</v>
      </c>
      <c r="C4" s="913" t="s">
        <v>665</v>
      </c>
      <c r="D4" s="914" t="s">
        <v>666</v>
      </c>
    </row>
    <row r="5" spans="2:8">
      <c r="B5" s="912" t="s">
        <v>667</v>
      </c>
      <c r="C5" s="913" t="s">
        <v>668</v>
      </c>
      <c r="D5" s="914" t="s">
        <v>669</v>
      </c>
    </row>
    <row r="6" spans="2:8">
      <c r="B6" s="912" t="s">
        <v>670</v>
      </c>
      <c r="C6" s="915">
        <v>0.55000000000000004</v>
      </c>
      <c r="D6" s="914" t="s">
        <v>671</v>
      </c>
    </row>
    <row r="7" spans="2:8">
      <c r="B7" s="916" t="s">
        <v>672</v>
      </c>
      <c r="C7" s="917" t="s">
        <v>673</v>
      </c>
      <c r="D7" s="918" t="s">
        <v>674</v>
      </c>
    </row>
    <row r="8" spans="2:8">
      <c r="B8" s="912" t="s">
        <v>675</v>
      </c>
      <c r="C8" s="913" t="s">
        <v>676</v>
      </c>
      <c r="D8" s="914" t="s">
        <v>677</v>
      </c>
    </row>
    <row r="9" spans="2:8">
      <c r="B9" s="912" t="s">
        <v>678</v>
      </c>
      <c r="C9" s="913" t="s">
        <v>679</v>
      </c>
      <c r="D9" s="914" t="s">
        <v>680</v>
      </c>
    </row>
    <row r="10" spans="2:8" ht="44.25" customHeight="1">
      <c r="B10" s="919" t="s">
        <v>681</v>
      </c>
      <c r="C10" s="920" t="s">
        <v>682</v>
      </c>
      <c r="D10" s="914"/>
    </row>
    <row r="11" spans="2:8">
      <c r="B11" s="912" t="s">
        <v>683</v>
      </c>
      <c r="C11" s="913" t="s">
        <v>684</v>
      </c>
      <c r="D11" s="914"/>
    </row>
    <row r="13" spans="2:8">
      <c r="E13" s="1056" t="s">
        <v>685</v>
      </c>
      <c r="F13" s="1056"/>
      <c r="G13" s="1056"/>
      <c r="H13" s="892"/>
    </row>
    <row r="14" spans="2:8" ht="21" customHeight="1">
      <c r="D14" s="1058" t="s">
        <v>686</v>
      </c>
      <c r="E14" s="1058"/>
      <c r="F14" s="895" t="s">
        <v>687</v>
      </c>
      <c r="G14" s="1058" t="s">
        <v>688</v>
      </c>
      <c r="H14" s="1058"/>
    </row>
    <row r="16" spans="2:8">
      <c r="B16" s="1057" t="s">
        <v>689</v>
      </c>
      <c r="C16" s="1057" t="s">
        <v>690</v>
      </c>
      <c r="D16" s="1057"/>
      <c r="E16" s="1057"/>
      <c r="F16" s="893"/>
      <c r="G16" s="1057"/>
      <c r="H16" s="1057"/>
    </row>
    <row r="17" spans="2:10">
      <c r="B17" s="1057"/>
      <c r="C17" s="1057"/>
      <c r="D17" s="785" t="s">
        <v>691</v>
      </c>
      <c r="E17" s="785" t="s">
        <v>692</v>
      </c>
      <c r="F17" s="785" t="s">
        <v>693</v>
      </c>
      <c r="G17" s="785" t="s">
        <v>694</v>
      </c>
      <c r="H17" s="785" t="s">
        <v>695</v>
      </c>
    </row>
    <row r="18" spans="2:10" ht="17.25" customHeight="1">
      <c r="B18" s="786" t="s">
        <v>696</v>
      </c>
      <c r="C18" s="899" t="s">
        <v>697</v>
      </c>
      <c r="D18" s="900" t="s">
        <v>64</v>
      </c>
      <c r="E18" s="900" t="s">
        <v>64</v>
      </c>
      <c r="F18" s="899" t="s">
        <v>64</v>
      </c>
      <c r="G18" s="899">
        <v>244</v>
      </c>
      <c r="H18" s="899">
        <v>344.8</v>
      </c>
      <c r="J18" s="883"/>
    </row>
    <row r="19" spans="2:10" ht="18" customHeight="1">
      <c r="B19" s="786" t="s">
        <v>698</v>
      </c>
      <c r="C19" s="899" t="s">
        <v>697</v>
      </c>
      <c r="D19" s="900" t="s">
        <v>64</v>
      </c>
      <c r="E19" s="900" t="s">
        <v>64</v>
      </c>
      <c r="F19" s="899" t="s">
        <v>64</v>
      </c>
      <c r="G19" s="899" t="s">
        <v>699</v>
      </c>
      <c r="H19" s="899" t="s">
        <v>700</v>
      </c>
      <c r="J19" s="883"/>
    </row>
    <row r="20" spans="2:10" ht="15.75" customHeight="1">
      <c r="B20" s="786" t="s">
        <v>701</v>
      </c>
      <c r="C20" s="899" t="s">
        <v>697</v>
      </c>
      <c r="D20" s="900" t="s">
        <v>64</v>
      </c>
      <c r="E20" s="900" t="s">
        <v>64</v>
      </c>
      <c r="F20" s="899" t="s">
        <v>64</v>
      </c>
      <c r="G20" s="899" t="s">
        <v>702</v>
      </c>
      <c r="H20" s="899" t="s">
        <v>703</v>
      </c>
      <c r="J20" s="883"/>
    </row>
    <row r="21" spans="2:10" ht="15.75" customHeight="1">
      <c r="B21" s="786" t="s">
        <v>704</v>
      </c>
      <c r="C21" s="899" t="s">
        <v>697</v>
      </c>
      <c r="D21" s="900" t="s">
        <v>64</v>
      </c>
      <c r="E21" s="900" t="s">
        <v>64</v>
      </c>
      <c r="F21" s="899" t="s">
        <v>64</v>
      </c>
      <c r="G21" s="899" t="s">
        <v>705</v>
      </c>
      <c r="H21" s="899" t="s">
        <v>706</v>
      </c>
      <c r="J21" s="883"/>
    </row>
    <row r="22" spans="2:10" ht="15" customHeight="1">
      <c r="B22" s="786" t="s">
        <v>707</v>
      </c>
      <c r="C22" s="899" t="s">
        <v>697</v>
      </c>
      <c r="D22" s="900" t="s">
        <v>64</v>
      </c>
      <c r="E22" s="900" t="s">
        <v>64</v>
      </c>
      <c r="F22" s="899" t="s">
        <v>64</v>
      </c>
      <c r="G22" s="899" t="s">
        <v>708</v>
      </c>
      <c r="H22" s="899" t="s">
        <v>709</v>
      </c>
      <c r="J22" s="883"/>
    </row>
    <row r="23" spans="2:10" ht="15.75" customHeight="1">
      <c r="B23" s="786" t="s">
        <v>710</v>
      </c>
      <c r="C23" s="899" t="s">
        <v>64</v>
      </c>
      <c r="D23" s="900" t="s">
        <v>64</v>
      </c>
      <c r="E23" s="900" t="s">
        <v>64</v>
      </c>
      <c r="F23" s="899" t="s">
        <v>64</v>
      </c>
      <c r="G23" s="899" t="s">
        <v>711</v>
      </c>
      <c r="H23" s="899" t="s">
        <v>712</v>
      </c>
      <c r="J23" s="884"/>
    </row>
    <row r="24" spans="2:10" ht="15" customHeight="1">
      <c r="B24" s="786" t="s">
        <v>713</v>
      </c>
      <c r="C24" s="899" t="s">
        <v>714</v>
      </c>
      <c r="D24" s="900" t="s">
        <v>64</v>
      </c>
      <c r="E24" s="900" t="s">
        <v>64</v>
      </c>
      <c r="F24" s="899" t="s">
        <v>64</v>
      </c>
      <c r="G24" s="899">
        <v>-131.1</v>
      </c>
      <c r="H24" s="899">
        <v>5.2</v>
      </c>
      <c r="J24" s="883"/>
    </row>
    <row r="25" spans="2:10" ht="18" customHeight="1">
      <c r="B25" s="787" t="s">
        <v>715</v>
      </c>
      <c r="C25" s="901" t="s">
        <v>714</v>
      </c>
      <c r="D25" s="902" t="s">
        <v>716</v>
      </c>
      <c r="E25" s="902" t="s">
        <v>717</v>
      </c>
      <c r="F25" s="901" t="s">
        <v>718</v>
      </c>
      <c r="G25" s="901" t="s">
        <v>719</v>
      </c>
      <c r="H25" s="902" t="s">
        <v>720</v>
      </c>
      <c r="J25" s="885"/>
    </row>
    <row r="26" spans="2:10" ht="13.5" customHeight="1">
      <c r="B26" s="787"/>
      <c r="C26" s="901"/>
      <c r="D26" s="901"/>
      <c r="E26" s="903"/>
      <c r="F26" s="901"/>
      <c r="G26" s="903"/>
      <c r="H26" s="903"/>
      <c r="J26" s="886"/>
    </row>
    <row r="27" spans="2:10" ht="15.75" customHeight="1">
      <c r="B27" s="787" t="s">
        <v>721</v>
      </c>
      <c r="C27" s="904" t="s">
        <v>697</v>
      </c>
      <c r="D27" s="904">
        <v>602.1</v>
      </c>
      <c r="E27" s="904">
        <v>527.70000000000005</v>
      </c>
      <c r="F27" s="904">
        <v>886.4</v>
      </c>
      <c r="G27" s="904">
        <v>1395.3</v>
      </c>
      <c r="H27" s="904">
        <v>2139.5</v>
      </c>
      <c r="J27" s="883"/>
    </row>
    <row r="28" spans="2:10" ht="14.25" customHeight="1">
      <c r="B28" s="787" t="s">
        <v>722</v>
      </c>
      <c r="C28" s="901" t="s">
        <v>723</v>
      </c>
      <c r="D28" s="901">
        <v>4279</v>
      </c>
      <c r="E28" s="901">
        <v>4986.8</v>
      </c>
      <c r="F28" s="901">
        <v>5794.3</v>
      </c>
      <c r="G28" s="901">
        <v>7025.9</v>
      </c>
      <c r="H28" s="901">
        <v>9083.4</v>
      </c>
      <c r="J28" s="886"/>
    </row>
    <row r="29" spans="2:10" ht="13.5" customHeight="1">
      <c r="B29" s="787"/>
      <c r="C29" s="901"/>
      <c r="D29" s="903"/>
      <c r="E29" s="903"/>
      <c r="F29" s="903"/>
      <c r="G29" s="903"/>
      <c r="H29" s="903"/>
      <c r="J29" s="887"/>
    </row>
    <row r="30" spans="2:10">
      <c r="B30" s="787" t="s">
        <v>724</v>
      </c>
      <c r="C30" s="904" t="s">
        <v>725</v>
      </c>
      <c r="D30" s="904" t="s">
        <v>726</v>
      </c>
      <c r="E30" s="904" t="s">
        <v>727</v>
      </c>
      <c r="F30" s="904" t="s">
        <v>728</v>
      </c>
      <c r="G30" s="904" t="s">
        <v>729</v>
      </c>
      <c r="H30" s="904" t="s">
        <v>730</v>
      </c>
    </row>
    <row r="35" spans="2:3">
      <c r="B35" s="890" t="s">
        <v>731</v>
      </c>
    </row>
    <row r="36" spans="2:3">
      <c r="B36" s="896" t="s">
        <v>732</v>
      </c>
      <c r="C36" s="888"/>
    </row>
    <row r="37" spans="2:3">
      <c r="B37" s="897" t="s">
        <v>733</v>
      </c>
      <c r="C37" s="889"/>
    </row>
    <row r="38" spans="2:3" ht="15">
      <c r="B38" s="898" t="s">
        <v>734</v>
      </c>
      <c r="C38" s="889"/>
    </row>
    <row r="39" spans="2:3" ht="15">
      <c r="B39" s="898" t="s">
        <v>735</v>
      </c>
      <c r="C39" s="889"/>
    </row>
    <row r="40" spans="2:3">
      <c r="B40" s="897" t="s">
        <v>736</v>
      </c>
      <c r="C40" s="889"/>
    </row>
  </sheetData>
  <mergeCells count="7">
    <mergeCell ref="E13:G13"/>
    <mergeCell ref="B16:B17"/>
    <mergeCell ref="C16:C17"/>
    <mergeCell ref="D16:E16"/>
    <mergeCell ref="G16:H16"/>
    <mergeCell ref="D14:E14"/>
    <mergeCell ref="G14:H14"/>
  </mergeCells>
  <pageMargins left="0.7" right="0.7" top="0.75" bottom="0.75" header="0.3" footer="0.3"/>
  <headerFooter>
    <oddHeader>&amp;C&amp;G</oddHeader>
  </headerFooter>
  <drawing r:id="rId1"/>
  <legacyDrawingHF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A0642-9784-4388-9874-DAC41FC8EBA7}">
  <sheetPr>
    <tabColor rgb="FFFFC000"/>
  </sheetPr>
  <dimension ref="B3:H39"/>
  <sheetViews>
    <sheetView showGridLines="0" topLeftCell="A26" workbookViewId="0"/>
  </sheetViews>
  <sheetFormatPr defaultRowHeight="14.1"/>
  <cols>
    <col min="1" max="1" width="2.875" customWidth="1"/>
    <col min="2" max="2" width="31.75" customWidth="1"/>
    <col min="3" max="3" width="29.5" customWidth="1"/>
    <col min="4" max="4" width="39.75" bestFit="1" customWidth="1"/>
    <col min="5" max="8" width="11.5" bestFit="1" customWidth="1"/>
  </cols>
  <sheetData>
    <row r="3" spans="2:8" ht="42">
      <c r="B3" s="925" t="s">
        <v>661</v>
      </c>
      <c r="C3" s="891" t="s">
        <v>737</v>
      </c>
      <c r="D3" s="924" t="s">
        <v>663</v>
      </c>
    </row>
    <row r="4" spans="2:8">
      <c r="B4" s="912" t="s">
        <v>664</v>
      </c>
      <c r="C4" s="920" t="s">
        <v>738</v>
      </c>
      <c r="D4" s="786" t="s">
        <v>666</v>
      </c>
    </row>
    <row r="5" spans="2:8">
      <c r="B5" s="912" t="s">
        <v>667</v>
      </c>
      <c r="C5" s="920" t="s">
        <v>739</v>
      </c>
      <c r="D5" s="786" t="s">
        <v>669</v>
      </c>
    </row>
    <row r="6" spans="2:8">
      <c r="B6" s="912" t="s">
        <v>670</v>
      </c>
      <c r="C6" s="921">
        <v>0.6</v>
      </c>
      <c r="D6" s="786" t="s">
        <v>671</v>
      </c>
    </row>
    <row r="7" spans="2:8">
      <c r="B7" s="916" t="s">
        <v>672</v>
      </c>
      <c r="C7" s="922" t="s">
        <v>740</v>
      </c>
      <c r="D7" s="787" t="s">
        <v>674</v>
      </c>
    </row>
    <row r="8" spans="2:8">
      <c r="B8" s="912" t="s">
        <v>675</v>
      </c>
      <c r="C8" s="920" t="s">
        <v>741</v>
      </c>
      <c r="D8" s="786" t="s">
        <v>742</v>
      </c>
    </row>
    <row r="9" spans="2:8">
      <c r="B9" s="912" t="s">
        <v>678</v>
      </c>
      <c r="C9" s="920" t="s">
        <v>743</v>
      </c>
      <c r="D9" s="786"/>
    </row>
    <row r="10" spans="2:8" ht="38.25" customHeight="1">
      <c r="B10" s="919" t="s">
        <v>681</v>
      </c>
      <c r="C10" s="920" t="s">
        <v>744</v>
      </c>
      <c r="D10" s="923" t="s">
        <v>742</v>
      </c>
    </row>
    <row r="11" spans="2:8">
      <c r="B11" s="912" t="s">
        <v>683</v>
      </c>
      <c r="C11" s="920" t="s">
        <v>745</v>
      </c>
      <c r="D11" s="786"/>
    </row>
    <row r="13" spans="2:8">
      <c r="E13" s="1056" t="s">
        <v>685</v>
      </c>
      <c r="F13" s="1056"/>
      <c r="G13" s="1056"/>
      <c r="H13" s="894"/>
    </row>
    <row r="14" spans="2:8" ht="23.45">
      <c r="D14" s="1058" t="s">
        <v>746</v>
      </c>
      <c r="E14" s="1058"/>
      <c r="F14" s="895" t="s">
        <v>747</v>
      </c>
      <c r="G14" s="1058" t="s">
        <v>688</v>
      </c>
      <c r="H14" s="1058"/>
    </row>
    <row r="16" spans="2:8">
      <c r="B16" s="1057" t="s">
        <v>748</v>
      </c>
      <c r="C16" s="1057" t="s">
        <v>690</v>
      </c>
      <c r="D16" s="1057"/>
      <c r="E16" s="1057"/>
      <c r="F16" s="893"/>
      <c r="G16" s="1057"/>
      <c r="H16" s="1057"/>
    </row>
    <row r="17" spans="2:8">
      <c r="B17" s="1057"/>
      <c r="C17" s="1057"/>
      <c r="D17" s="785" t="s">
        <v>749</v>
      </c>
      <c r="E17" s="785" t="s">
        <v>750</v>
      </c>
      <c r="F17" s="785" t="s">
        <v>751</v>
      </c>
      <c r="G17" s="785" t="s">
        <v>752</v>
      </c>
      <c r="H17" s="785" t="s">
        <v>753</v>
      </c>
    </row>
    <row r="18" spans="2:8">
      <c r="B18" s="786" t="s">
        <v>696</v>
      </c>
      <c r="C18" s="899" t="s">
        <v>754</v>
      </c>
      <c r="D18" s="905" t="s">
        <v>64</v>
      </c>
      <c r="E18" s="900" t="s">
        <v>64</v>
      </c>
      <c r="F18" s="899">
        <v>299.2</v>
      </c>
      <c r="G18" s="899">
        <v>276.39999999999998</v>
      </c>
      <c r="H18" s="899">
        <v>259.7</v>
      </c>
    </row>
    <row r="19" spans="2:8">
      <c r="B19" s="786" t="s">
        <v>698</v>
      </c>
      <c r="C19" s="899" t="s">
        <v>754</v>
      </c>
      <c r="D19" s="900" t="s">
        <v>64</v>
      </c>
      <c r="E19" s="900" t="s">
        <v>64</v>
      </c>
      <c r="F19" s="899">
        <v>275.2</v>
      </c>
      <c r="G19" s="899">
        <v>281.7</v>
      </c>
      <c r="H19" s="899">
        <v>284.10000000000002</v>
      </c>
    </row>
    <row r="20" spans="2:8">
      <c r="B20" s="786" t="s">
        <v>701</v>
      </c>
      <c r="C20" s="899" t="s">
        <v>754</v>
      </c>
      <c r="D20" s="900" t="s">
        <v>64</v>
      </c>
      <c r="E20" s="900" t="s">
        <v>64</v>
      </c>
      <c r="F20" s="899">
        <v>189.8</v>
      </c>
      <c r="G20" s="899">
        <v>207.7</v>
      </c>
      <c r="H20" s="899">
        <v>222.2</v>
      </c>
    </row>
    <row r="21" spans="2:8">
      <c r="B21" s="786" t="s">
        <v>704</v>
      </c>
      <c r="C21" s="899" t="s">
        <v>754</v>
      </c>
      <c r="D21" s="900" t="s">
        <v>64</v>
      </c>
      <c r="E21" s="900" t="s">
        <v>64</v>
      </c>
      <c r="F21" s="899">
        <v>-1.3</v>
      </c>
      <c r="G21" s="899">
        <v>17.8</v>
      </c>
      <c r="H21" s="899">
        <v>27.8</v>
      </c>
    </row>
    <row r="22" spans="2:8">
      <c r="B22" s="786" t="s">
        <v>707</v>
      </c>
      <c r="C22" s="899" t="s">
        <v>754</v>
      </c>
      <c r="D22" s="900" t="s">
        <v>64</v>
      </c>
      <c r="E22" s="900" t="s">
        <v>64</v>
      </c>
      <c r="F22" s="899">
        <v>24.4</v>
      </c>
      <c r="G22" s="899">
        <v>23.2</v>
      </c>
      <c r="H22" s="899">
        <v>20</v>
      </c>
    </row>
    <row r="23" spans="2:8">
      <c r="B23" s="786" t="s">
        <v>710</v>
      </c>
      <c r="C23" s="899" t="s">
        <v>723</v>
      </c>
      <c r="D23" s="900" t="s">
        <v>64</v>
      </c>
      <c r="E23" s="900" t="s">
        <v>64</v>
      </c>
      <c r="F23" s="899">
        <v>276.3</v>
      </c>
      <c r="G23" s="899">
        <v>290.60000000000002</v>
      </c>
      <c r="H23" s="899">
        <v>314.60000000000002</v>
      </c>
    </row>
    <row r="24" spans="2:8">
      <c r="B24" s="786" t="s">
        <v>755</v>
      </c>
      <c r="C24" s="899" t="s">
        <v>723</v>
      </c>
      <c r="D24" s="900" t="s">
        <v>64</v>
      </c>
      <c r="E24" s="900" t="s">
        <v>64</v>
      </c>
      <c r="F24" s="899">
        <v>-2.2000000000000002</v>
      </c>
      <c r="G24" s="899">
        <v>-2.2000000000000002</v>
      </c>
      <c r="H24" s="899">
        <v>-2.2999999999999998</v>
      </c>
    </row>
    <row r="25" spans="2:8">
      <c r="B25" s="786" t="s">
        <v>713</v>
      </c>
      <c r="C25" s="899" t="s">
        <v>723</v>
      </c>
      <c r="D25" s="900" t="s">
        <v>64</v>
      </c>
      <c r="E25" s="900" t="s">
        <v>64</v>
      </c>
      <c r="F25" s="899">
        <v>-122.6</v>
      </c>
      <c r="G25" s="899" t="s">
        <v>756</v>
      </c>
      <c r="H25" s="900" t="s">
        <v>64</v>
      </c>
    </row>
    <row r="26" spans="2:8">
      <c r="B26" s="787" t="s">
        <v>715</v>
      </c>
      <c r="C26" s="901" t="s">
        <v>723</v>
      </c>
      <c r="D26" s="901">
        <v>863.8</v>
      </c>
      <c r="E26" s="903">
        <v>1352.4</v>
      </c>
      <c r="F26" s="901">
        <v>938.8</v>
      </c>
      <c r="G26" s="903">
        <v>1065.5</v>
      </c>
      <c r="H26" s="903">
        <v>1126.0999999999999</v>
      </c>
    </row>
    <row r="27" spans="2:8">
      <c r="B27" s="787"/>
      <c r="C27" s="904"/>
      <c r="D27" s="904"/>
      <c r="E27" s="904"/>
      <c r="F27" s="904"/>
      <c r="G27" s="904"/>
      <c r="H27" s="904"/>
    </row>
    <row r="28" spans="2:8">
      <c r="B28" s="787" t="s">
        <v>721</v>
      </c>
      <c r="C28" s="901" t="s">
        <v>754</v>
      </c>
      <c r="D28" s="901">
        <v>725.5</v>
      </c>
      <c r="E28" s="901">
        <v>835.5</v>
      </c>
      <c r="F28" s="901">
        <v>838</v>
      </c>
      <c r="G28" s="901">
        <v>926.1</v>
      </c>
      <c r="H28" s="901">
        <v>893.1</v>
      </c>
    </row>
    <row r="29" spans="2:8">
      <c r="B29" s="787" t="s">
        <v>722</v>
      </c>
      <c r="C29" s="901" t="s">
        <v>723</v>
      </c>
      <c r="D29" s="903">
        <v>5428.1</v>
      </c>
      <c r="E29" s="903">
        <v>5903.1</v>
      </c>
      <c r="F29" s="903">
        <v>6679.5</v>
      </c>
      <c r="G29" s="903">
        <v>7281.9</v>
      </c>
      <c r="H29" s="903">
        <v>7865.1</v>
      </c>
    </row>
    <row r="30" spans="2:8">
      <c r="B30" s="787"/>
      <c r="C30" s="904"/>
      <c r="D30" s="904"/>
      <c r="E30" s="904"/>
      <c r="F30" s="904"/>
      <c r="G30" s="904"/>
      <c r="H30" s="904"/>
    </row>
    <row r="31" spans="2:8">
      <c r="B31" s="787" t="s">
        <v>724</v>
      </c>
      <c r="C31" s="901" t="s">
        <v>725</v>
      </c>
      <c r="D31" s="901" t="s">
        <v>757</v>
      </c>
      <c r="E31" s="909">
        <v>2.81E-2</v>
      </c>
      <c r="F31" s="909">
        <v>1.5599999999999999E-2</v>
      </c>
      <c r="G31" s="909">
        <v>1.72E-2</v>
      </c>
      <c r="H31" s="909">
        <v>1.9400000000000001E-2</v>
      </c>
    </row>
    <row r="35" spans="2:2">
      <c r="B35" s="908" t="s">
        <v>42</v>
      </c>
    </row>
    <row r="36" spans="2:2">
      <c r="B36" s="910" t="s">
        <v>758</v>
      </c>
    </row>
    <row r="37" spans="2:2">
      <c r="B37" s="906" t="s">
        <v>759</v>
      </c>
    </row>
    <row r="38" spans="2:2">
      <c r="B38" s="906" t="s">
        <v>760</v>
      </c>
    </row>
    <row r="39" spans="2:2">
      <c r="B39" s="907" t="s">
        <v>761</v>
      </c>
    </row>
  </sheetData>
  <mergeCells count="7">
    <mergeCell ref="E13:G13"/>
    <mergeCell ref="G16:H16"/>
    <mergeCell ref="C16:C17"/>
    <mergeCell ref="B16:B17"/>
    <mergeCell ref="D16:E16"/>
    <mergeCell ref="D14:E14"/>
    <mergeCell ref="G14:H14"/>
  </mergeCells>
  <pageMargins left="0.7" right="0.7" top="0.75" bottom="0.75" header="0.3" footer="0.3"/>
  <headerFooter>
    <oddHeader>&amp;C&amp;G</oddHeader>
  </headerFooter>
  <drawing r:id="rId1"/>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B114D-EFFA-4270-ACE2-53D6BBE7F06E}">
  <sheetPr>
    <tabColor rgb="FF0097A9"/>
    <pageSetUpPr fitToPage="1"/>
  </sheetPr>
  <dimension ref="B1:BY85"/>
  <sheetViews>
    <sheetView zoomScale="85" zoomScaleNormal="85" zoomScaleSheetLayoutView="70" workbookViewId="0">
      <pane ySplit="11" topLeftCell="D12" activePane="bottomLeft" state="frozen"/>
      <selection pane="bottomLeft" activeCell="D9" sqref="D9"/>
    </sheetView>
  </sheetViews>
  <sheetFormatPr defaultColWidth="7.625" defaultRowHeight="14.45"/>
  <cols>
    <col min="1" max="1" width="3.125" style="4" customWidth="1"/>
    <col min="2" max="2" width="19.75" style="1" customWidth="1"/>
    <col min="3" max="3" width="12.5" style="1" customWidth="1"/>
    <col min="4" max="4" width="8.75" style="1" customWidth="1"/>
    <col min="5" max="5" width="9.875" style="2" customWidth="1"/>
    <col min="6" max="6" width="8.375" style="3" customWidth="1"/>
    <col min="7" max="7" width="8.25" style="3" customWidth="1"/>
    <col min="8" max="8" width="9.625" style="3" customWidth="1"/>
    <col min="9" max="9" width="23.5" style="3" customWidth="1"/>
    <col min="10" max="10" width="9.875" style="3" customWidth="1"/>
    <col min="11" max="11" width="14.875" style="4" customWidth="1"/>
    <col min="12" max="12" width="12.375" style="5" customWidth="1"/>
    <col min="13" max="13" width="8.375" style="4" customWidth="1"/>
    <col min="14" max="14" width="10.625" style="4" bestFit="1" customWidth="1"/>
    <col min="15" max="15" width="8.375" style="4" customWidth="1"/>
    <col min="16" max="16" width="9" style="4" customWidth="1"/>
    <col min="17" max="17" width="8.625" style="4" customWidth="1"/>
    <col min="18" max="18" width="45.125" style="4" customWidth="1"/>
    <col min="19" max="16384" width="7.625" style="4"/>
  </cols>
  <sheetData>
    <row r="1" spans="2:77" ht="15" thickBot="1"/>
    <row r="2" spans="2:77" ht="22.5" customHeight="1">
      <c r="B2" s="6" t="s">
        <v>15</v>
      </c>
      <c r="C2" s="7"/>
      <c r="D2" s="7"/>
      <c r="E2" s="7"/>
      <c r="F2" s="8"/>
      <c r="L2" s="9"/>
      <c r="M2" s="10"/>
    </row>
    <row r="3" spans="2:77" ht="18.399999999999999" customHeight="1">
      <c r="B3" s="11" t="s">
        <v>16</v>
      </c>
      <c r="C3" s="12"/>
      <c r="D3" s="12"/>
      <c r="E3" s="12"/>
      <c r="F3" s="13"/>
      <c r="L3" s="9"/>
      <c r="M3" s="10"/>
      <c r="O3" s="14"/>
      <c r="R3" s="809"/>
    </row>
    <row r="4" spans="2:77" ht="18.399999999999999" customHeight="1">
      <c r="B4" s="15"/>
      <c r="C4" s="16" t="s">
        <v>17</v>
      </c>
      <c r="D4" s="17" t="s">
        <v>18</v>
      </c>
      <c r="E4" s="17" t="s">
        <v>19</v>
      </c>
      <c r="F4" s="18" t="s">
        <v>20</v>
      </c>
      <c r="G4" s="19"/>
      <c r="L4" s="9"/>
      <c r="M4" s="10"/>
    </row>
    <row r="5" spans="2:77" ht="18.399999999999999" customHeight="1">
      <c r="B5" s="20" t="s">
        <v>21</v>
      </c>
      <c r="C5" s="21">
        <f>SUM(H12:H34)</f>
        <v>1728.4691500000001</v>
      </c>
      <c r="D5" s="22">
        <f>SUM(K12:K34)</f>
        <v>1247.4691499999999</v>
      </c>
      <c r="E5" s="22">
        <f>M32</f>
        <v>443</v>
      </c>
      <c r="F5" s="23">
        <v>0</v>
      </c>
      <c r="I5" s="24"/>
      <c r="L5" s="9"/>
      <c r="M5" s="10"/>
    </row>
    <row r="6" spans="2:77" ht="18.399999999999999" customHeight="1">
      <c r="B6" s="20" t="s">
        <v>22</v>
      </c>
      <c r="C6" s="21">
        <f>SUM(H35:H39)</f>
        <v>117.1</v>
      </c>
      <c r="D6" s="22">
        <f>SUM(K35:K39)</f>
        <v>117.1</v>
      </c>
      <c r="E6" s="22">
        <v>0</v>
      </c>
      <c r="F6" s="23">
        <v>0</v>
      </c>
      <c r="I6" s="24"/>
      <c r="K6" s="10"/>
      <c r="L6" s="9"/>
      <c r="M6" s="10"/>
    </row>
    <row r="7" spans="2:77">
      <c r="B7" s="20" t="s">
        <v>23</v>
      </c>
      <c r="C7" s="21">
        <f>SUM(H40:H65)</f>
        <v>580.40499999999997</v>
      </c>
      <c r="D7" s="22">
        <v>0</v>
      </c>
      <c r="E7" s="22">
        <v>0</v>
      </c>
      <c r="F7" s="23">
        <f>SUM(P40:P65)</f>
        <v>433.14999999999992</v>
      </c>
      <c r="I7" s="24"/>
      <c r="K7" s="10"/>
      <c r="L7" s="801"/>
      <c r="M7" s="10"/>
    </row>
    <row r="8" spans="2:77">
      <c r="B8" s="20" t="s">
        <v>24</v>
      </c>
      <c r="C8" s="21">
        <f>SUM(H66:H68)</f>
        <v>1013.95</v>
      </c>
      <c r="D8" s="22">
        <f>SUM(K68)</f>
        <v>252</v>
      </c>
      <c r="E8" s="22">
        <f>SUM(M66:M67)</f>
        <v>457.20000000000005</v>
      </c>
      <c r="F8" s="23">
        <v>0</v>
      </c>
      <c r="I8" s="24"/>
    </row>
    <row r="9" spans="2:77" ht="15" thickBot="1">
      <c r="B9" s="25" t="s">
        <v>25</v>
      </c>
      <c r="C9" s="26">
        <f>SUM(C5:C8)</f>
        <v>3439.9241499999998</v>
      </c>
      <c r="D9" s="27">
        <f>SUM(D5:D8)</f>
        <v>1616.5691499999998</v>
      </c>
      <c r="E9" s="27">
        <f>SUM(E5:E8)</f>
        <v>900.2</v>
      </c>
      <c r="F9" s="28">
        <f>SUM(F5:F8)</f>
        <v>433.14999999999992</v>
      </c>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row>
    <row r="10" spans="2:77" ht="15" thickBot="1"/>
    <row r="11" spans="2:77" ht="39" customHeight="1">
      <c r="B11" s="29" t="s">
        <v>26</v>
      </c>
      <c r="C11" s="30" t="s">
        <v>27</v>
      </c>
      <c r="D11" s="30" t="s">
        <v>28</v>
      </c>
      <c r="E11" s="30" t="s">
        <v>29</v>
      </c>
      <c r="F11" s="30" t="s">
        <v>30</v>
      </c>
      <c r="G11" s="30" t="s">
        <v>31</v>
      </c>
      <c r="H11" s="30" t="s">
        <v>32</v>
      </c>
      <c r="I11" s="30" t="s">
        <v>33</v>
      </c>
      <c r="J11" s="30" t="s">
        <v>34</v>
      </c>
      <c r="K11" s="30" t="s">
        <v>35</v>
      </c>
      <c r="L11" s="30" t="s">
        <v>36</v>
      </c>
      <c r="M11" s="30" t="s">
        <v>37</v>
      </c>
      <c r="N11" s="30" t="s">
        <v>38</v>
      </c>
      <c r="O11" s="30" t="s">
        <v>39</v>
      </c>
      <c r="P11" s="30" t="s">
        <v>40</v>
      </c>
      <c r="Q11" s="30" t="s">
        <v>41</v>
      </c>
      <c r="R11" s="808" t="s">
        <v>42</v>
      </c>
    </row>
    <row r="12" spans="2:77">
      <c r="B12" s="470" t="s">
        <v>43</v>
      </c>
      <c r="C12" s="471" t="s">
        <v>44</v>
      </c>
      <c r="D12" s="471" t="s">
        <v>45</v>
      </c>
      <c r="E12" s="753">
        <v>38</v>
      </c>
      <c r="F12" s="473">
        <v>19</v>
      </c>
      <c r="G12" s="474">
        <v>1</v>
      </c>
      <c r="H12" s="475">
        <f t="shared" ref="H12:H66" si="0">G12*E12</f>
        <v>38</v>
      </c>
      <c r="I12" s="474" t="s">
        <v>46</v>
      </c>
      <c r="J12" s="474" t="s">
        <v>47</v>
      </c>
      <c r="K12" s="926">
        <f>H12</f>
        <v>38</v>
      </c>
      <c r="L12" s="927">
        <v>47652</v>
      </c>
      <c r="M12" s="928" t="s">
        <v>46</v>
      </c>
      <c r="N12" s="928" t="s">
        <v>46</v>
      </c>
      <c r="O12" s="928" t="s">
        <v>46</v>
      </c>
      <c r="P12" s="928">
        <v>0</v>
      </c>
      <c r="Q12" s="929" t="s">
        <v>46</v>
      </c>
      <c r="R12" s="930"/>
      <c r="S12" s="931"/>
    </row>
    <row r="13" spans="2:77">
      <c r="B13" s="470" t="s">
        <v>48</v>
      </c>
      <c r="C13" s="471" t="s">
        <v>44</v>
      </c>
      <c r="D13" s="471" t="s">
        <v>45</v>
      </c>
      <c r="E13" s="753">
        <v>19.5</v>
      </c>
      <c r="F13" s="473">
        <v>15</v>
      </c>
      <c r="G13" s="474">
        <v>1</v>
      </c>
      <c r="H13" s="475">
        <f t="shared" si="0"/>
        <v>19.5</v>
      </c>
      <c r="I13" s="474" t="s">
        <v>46</v>
      </c>
      <c r="J13" s="474" t="s">
        <v>47</v>
      </c>
      <c r="K13" s="926">
        <f>H13</f>
        <v>19.5</v>
      </c>
      <c r="L13" s="927">
        <v>46477</v>
      </c>
      <c r="M13" s="928" t="s">
        <v>46</v>
      </c>
      <c r="N13" s="928" t="s">
        <v>46</v>
      </c>
      <c r="O13" s="928" t="s">
        <v>46</v>
      </c>
      <c r="P13" s="928">
        <v>0</v>
      </c>
      <c r="Q13" s="928" t="s">
        <v>46</v>
      </c>
      <c r="R13" s="930"/>
      <c r="S13" s="931"/>
    </row>
    <row r="14" spans="2:77" s="34" customFormat="1">
      <c r="B14" s="476" t="s">
        <v>49</v>
      </c>
      <c r="C14" s="477" t="s">
        <v>44</v>
      </c>
      <c r="D14" s="471" t="s">
        <v>45</v>
      </c>
      <c r="E14" s="754">
        <v>9.1</v>
      </c>
      <c r="F14" s="627">
        <v>7</v>
      </c>
      <c r="G14" s="478">
        <v>1</v>
      </c>
      <c r="H14" s="475">
        <f t="shared" si="0"/>
        <v>9.1</v>
      </c>
      <c r="I14" s="478" t="s">
        <v>46</v>
      </c>
      <c r="J14" s="474" t="s">
        <v>47</v>
      </c>
      <c r="K14" s="926">
        <f>H14</f>
        <v>9.1</v>
      </c>
      <c r="L14" s="927">
        <v>48398</v>
      </c>
      <c r="M14" s="928" t="s">
        <v>46</v>
      </c>
      <c r="N14" s="928" t="s">
        <v>46</v>
      </c>
      <c r="O14" s="928" t="s">
        <v>46</v>
      </c>
      <c r="P14" s="928">
        <v>0</v>
      </c>
      <c r="Q14" s="928" t="s">
        <v>46</v>
      </c>
      <c r="R14" s="932"/>
      <c r="S14" s="931"/>
      <c r="T14" s="4"/>
    </row>
    <row r="15" spans="2:77">
      <c r="B15" s="479" t="s">
        <v>50</v>
      </c>
      <c r="C15" s="480" t="s">
        <v>44</v>
      </c>
      <c r="D15" s="471" t="s">
        <v>45</v>
      </c>
      <c r="E15" s="755">
        <v>108</v>
      </c>
      <c r="F15" s="628">
        <v>32</v>
      </c>
      <c r="G15" s="481">
        <v>1</v>
      </c>
      <c r="H15" s="475">
        <f t="shared" si="0"/>
        <v>108</v>
      </c>
      <c r="I15" s="481" t="s">
        <v>46</v>
      </c>
      <c r="J15" s="474" t="s">
        <v>47</v>
      </c>
      <c r="K15" s="926">
        <f>H15</f>
        <v>108</v>
      </c>
      <c r="L15" s="927">
        <v>50101</v>
      </c>
      <c r="M15" s="928" t="s">
        <v>46</v>
      </c>
      <c r="N15" s="928" t="s">
        <v>46</v>
      </c>
      <c r="O15" s="928" t="s">
        <v>46</v>
      </c>
      <c r="P15" s="928">
        <v>0</v>
      </c>
      <c r="Q15" s="928" t="s">
        <v>46</v>
      </c>
      <c r="R15" s="933" t="s">
        <v>51</v>
      </c>
      <c r="S15" s="931"/>
    </row>
    <row r="16" spans="2:77">
      <c r="B16" s="482" t="s">
        <v>52</v>
      </c>
      <c r="C16" s="483" t="s">
        <v>44</v>
      </c>
      <c r="D16" s="471" t="s">
        <v>45</v>
      </c>
      <c r="E16" s="756">
        <v>3</v>
      </c>
      <c r="F16" s="629">
        <v>1</v>
      </c>
      <c r="G16" s="484">
        <v>1</v>
      </c>
      <c r="H16" s="475">
        <f t="shared" si="0"/>
        <v>3</v>
      </c>
      <c r="I16" s="484" t="s">
        <v>46</v>
      </c>
      <c r="J16" s="474" t="s">
        <v>47</v>
      </c>
      <c r="K16" s="926">
        <f>H16</f>
        <v>3</v>
      </c>
      <c r="L16" s="927">
        <v>48660</v>
      </c>
      <c r="M16" s="928" t="s">
        <v>46</v>
      </c>
      <c r="N16" s="928" t="s">
        <v>46</v>
      </c>
      <c r="O16" s="928" t="s">
        <v>46</v>
      </c>
      <c r="P16" s="928">
        <v>0</v>
      </c>
      <c r="Q16" s="928" t="s">
        <v>46</v>
      </c>
      <c r="R16" s="933"/>
      <c r="S16" s="931"/>
    </row>
    <row r="17" spans="2:19">
      <c r="B17" s="482" t="s">
        <v>53</v>
      </c>
      <c r="C17" s="477" t="s">
        <v>44</v>
      </c>
      <c r="D17" s="471" t="s">
        <v>45</v>
      </c>
      <c r="E17" s="756">
        <v>349.6</v>
      </c>
      <c r="F17" s="629">
        <v>152</v>
      </c>
      <c r="G17" s="474">
        <v>0.501</v>
      </c>
      <c r="H17" s="475">
        <f>G17*E17</f>
        <v>175.14960000000002</v>
      </c>
      <c r="I17" s="474" t="s">
        <v>54</v>
      </c>
      <c r="J17" s="474" t="s">
        <v>47</v>
      </c>
      <c r="K17" s="926">
        <f>+H17</f>
        <v>175.14960000000002</v>
      </c>
      <c r="L17" s="934" t="s">
        <v>55</v>
      </c>
      <c r="M17" s="928" t="s">
        <v>46</v>
      </c>
      <c r="N17" s="928" t="s">
        <v>46</v>
      </c>
      <c r="O17" s="928" t="s">
        <v>46</v>
      </c>
      <c r="P17" s="928">
        <v>0</v>
      </c>
      <c r="Q17" s="928" t="s">
        <v>46</v>
      </c>
      <c r="R17" s="933"/>
      <c r="S17" s="931"/>
    </row>
    <row r="18" spans="2:19">
      <c r="B18" s="482" t="s">
        <v>56</v>
      </c>
      <c r="C18" s="477" t="s">
        <v>44</v>
      </c>
      <c r="D18" s="471" t="s">
        <v>45</v>
      </c>
      <c r="E18" s="756">
        <v>172.8</v>
      </c>
      <c r="F18" s="629">
        <v>54</v>
      </c>
      <c r="G18" s="474">
        <v>0.501</v>
      </c>
      <c r="H18" s="475">
        <f>G18*E18</f>
        <v>86.572800000000001</v>
      </c>
      <c r="I18" s="474" t="s">
        <v>54</v>
      </c>
      <c r="J18" s="474" t="s">
        <v>47</v>
      </c>
      <c r="K18" s="926">
        <f>+H18</f>
        <v>86.572800000000001</v>
      </c>
      <c r="L18" s="934" t="s">
        <v>57</v>
      </c>
      <c r="M18" s="928" t="s">
        <v>46</v>
      </c>
      <c r="N18" s="928" t="s">
        <v>46</v>
      </c>
      <c r="O18" s="928" t="s">
        <v>46</v>
      </c>
      <c r="P18" s="928">
        <v>0</v>
      </c>
      <c r="Q18" s="928" t="s">
        <v>46</v>
      </c>
      <c r="R18" s="933" t="s">
        <v>51</v>
      </c>
      <c r="S18" s="931"/>
    </row>
    <row r="19" spans="2:19">
      <c r="B19" s="470" t="s">
        <v>58</v>
      </c>
      <c r="C19" s="471" t="s">
        <v>44</v>
      </c>
      <c r="D19" s="471" t="s">
        <v>45</v>
      </c>
      <c r="E19" s="753">
        <v>36.799999999999997</v>
      </c>
      <c r="F19" s="473">
        <v>16</v>
      </c>
      <c r="G19" s="474">
        <v>1</v>
      </c>
      <c r="H19" s="475">
        <f t="shared" si="0"/>
        <v>36.799999999999997</v>
      </c>
      <c r="I19" s="474" t="s">
        <v>46</v>
      </c>
      <c r="J19" s="474" t="s">
        <v>47</v>
      </c>
      <c r="K19" s="926">
        <f>H19</f>
        <v>36.799999999999997</v>
      </c>
      <c r="L19" s="927">
        <v>46477</v>
      </c>
      <c r="M19" s="928" t="s">
        <v>46</v>
      </c>
      <c r="N19" s="928" t="s">
        <v>46</v>
      </c>
      <c r="O19" s="928" t="s">
        <v>46</v>
      </c>
      <c r="P19" s="928">
        <v>0</v>
      </c>
      <c r="Q19" s="928" t="s">
        <v>46</v>
      </c>
      <c r="R19" s="933"/>
      <c r="S19" s="931"/>
    </row>
    <row r="20" spans="2:19">
      <c r="B20" s="485" t="s">
        <v>59</v>
      </c>
      <c r="C20" s="477" t="s">
        <v>44</v>
      </c>
      <c r="D20" s="471" t="s">
        <v>45</v>
      </c>
      <c r="E20" s="756">
        <v>94.05</v>
      </c>
      <c r="F20" s="629">
        <v>33</v>
      </c>
      <c r="G20" s="474">
        <v>0.501</v>
      </c>
      <c r="H20" s="475">
        <f>G20*E20</f>
        <v>47.119050000000001</v>
      </c>
      <c r="I20" s="474" t="s">
        <v>60</v>
      </c>
      <c r="J20" s="474" t="s">
        <v>47</v>
      </c>
      <c r="K20" s="926">
        <f>+H20</f>
        <v>47.119050000000001</v>
      </c>
      <c r="L20" s="927">
        <v>49931</v>
      </c>
      <c r="M20" s="928" t="s">
        <v>46</v>
      </c>
      <c r="N20" s="928" t="s">
        <v>46</v>
      </c>
      <c r="O20" s="928" t="s">
        <v>46</v>
      </c>
      <c r="P20" s="928">
        <v>0</v>
      </c>
      <c r="Q20" s="928" t="s">
        <v>46</v>
      </c>
      <c r="R20" s="933" t="s">
        <v>51</v>
      </c>
      <c r="S20" s="931"/>
    </row>
    <row r="21" spans="2:19">
      <c r="B21" s="470" t="s">
        <v>61</v>
      </c>
      <c r="C21" s="471" t="s">
        <v>44</v>
      </c>
      <c r="D21" s="471" t="s">
        <v>45</v>
      </c>
      <c r="E21" s="753">
        <v>40</v>
      </c>
      <c r="F21" s="473">
        <v>20</v>
      </c>
      <c r="G21" s="474">
        <v>1</v>
      </c>
      <c r="H21" s="475">
        <f t="shared" si="0"/>
        <v>40</v>
      </c>
      <c r="I21" s="474" t="s">
        <v>46</v>
      </c>
      <c r="J21" s="474" t="s">
        <v>47</v>
      </c>
      <c r="K21" s="926">
        <f>H21</f>
        <v>40</v>
      </c>
      <c r="L21" s="927">
        <v>47405</v>
      </c>
      <c r="M21" s="928" t="s">
        <v>46</v>
      </c>
      <c r="N21" s="928" t="s">
        <v>46</v>
      </c>
      <c r="O21" s="928" t="s">
        <v>46</v>
      </c>
      <c r="P21" s="928">
        <v>0</v>
      </c>
      <c r="Q21" s="928" t="s">
        <v>46</v>
      </c>
      <c r="R21" s="933"/>
      <c r="S21" s="931"/>
    </row>
    <row r="22" spans="2:19">
      <c r="B22" s="479" t="s">
        <v>62</v>
      </c>
      <c r="C22" s="480" t="s">
        <v>44</v>
      </c>
      <c r="D22" s="471" t="s">
        <v>45</v>
      </c>
      <c r="E22" s="755">
        <v>70</v>
      </c>
      <c r="F22" s="628">
        <v>35</v>
      </c>
      <c r="G22" s="481">
        <v>1</v>
      </c>
      <c r="H22" s="475">
        <f t="shared" si="0"/>
        <v>70</v>
      </c>
      <c r="I22" s="481" t="s">
        <v>46</v>
      </c>
      <c r="J22" s="474" t="s">
        <v>47</v>
      </c>
      <c r="K22" s="926">
        <f>+H22</f>
        <v>70</v>
      </c>
      <c r="L22" s="927">
        <v>48195</v>
      </c>
      <c r="M22" s="928" t="s">
        <v>46</v>
      </c>
      <c r="N22" s="928" t="s">
        <v>46</v>
      </c>
      <c r="O22" s="928" t="s">
        <v>46</v>
      </c>
      <c r="P22" s="928">
        <v>0</v>
      </c>
      <c r="Q22" s="928" t="s">
        <v>46</v>
      </c>
      <c r="R22" s="933"/>
      <c r="S22" s="931"/>
    </row>
    <row r="23" spans="2:19">
      <c r="B23" s="479" t="s">
        <v>63</v>
      </c>
      <c r="C23" s="480" t="s">
        <v>44</v>
      </c>
      <c r="D23" s="471" t="s">
        <v>45</v>
      </c>
      <c r="E23" s="755">
        <v>38</v>
      </c>
      <c r="F23" s="628">
        <v>11</v>
      </c>
      <c r="G23" s="481">
        <v>1</v>
      </c>
      <c r="H23" s="475">
        <v>38</v>
      </c>
      <c r="I23" s="481" t="s">
        <v>46</v>
      </c>
      <c r="J23" s="474" t="s">
        <v>47</v>
      </c>
      <c r="K23" s="935" t="s">
        <v>64</v>
      </c>
      <c r="L23" s="936" t="s">
        <v>46</v>
      </c>
      <c r="M23" s="936" t="s">
        <v>46</v>
      </c>
      <c r="N23" s="936" t="s">
        <v>46</v>
      </c>
      <c r="O23" s="936" t="s">
        <v>46</v>
      </c>
      <c r="P23" s="928">
        <v>0</v>
      </c>
      <c r="Q23" s="936" t="s">
        <v>46</v>
      </c>
      <c r="R23" s="933"/>
      <c r="S23" s="931"/>
    </row>
    <row r="24" spans="2:19">
      <c r="B24" s="486" t="s">
        <v>65</v>
      </c>
      <c r="C24" s="487" t="s">
        <v>44</v>
      </c>
      <c r="D24" s="471" t="s">
        <v>45</v>
      </c>
      <c r="E24" s="757">
        <v>156.4</v>
      </c>
      <c r="F24" s="630">
        <v>68</v>
      </c>
      <c r="G24" s="488">
        <v>1</v>
      </c>
      <c r="H24" s="475">
        <f t="shared" si="0"/>
        <v>156.4</v>
      </c>
      <c r="I24" s="488" t="s">
        <v>46</v>
      </c>
      <c r="J24" s="474" t="s">
        <v>47</v>
      </c>
      <c r="K24" s="926">
        <f t="shared" ref="K24:K39" si="1">+H24</f>
        <v>156.4</v>
      </c>
      <c r="L24" s="927">
        <v>48034</v>
      </c>
      <c r="M24" s="928" t="s">
        <v>46</v>
      </c>
      <c r="N24" s="928" t="s">
        <v>46</v>
      </c>
      <c r="O24" s="928" t="s">
        <v>46</v>
      </c>
      <c r="P24" s="928">
        <v>0</v>
      </c>
      <c r="Q24" s="928" t="s">
        <v>46</v>
      </c>
      <c r="R24" s="933"/>
      <c r="S24" s="931"/>
    </row>
    <row r="25" spans="2:19">
      <c r="B25" s="489" t="s">
        <v>66</v>
      </c>
      <c r="C25" s="490" t="s">
        <v>44</v>
      </c>
      <c r="D25" s="471" t="s">
        <v>45</v>
      </c>
      <c r="E25" s="755">
        <v>32.200000000000003</v>
      </c>
      <c r="F25" s="628">
        <v>14</v>
      </c>
      <c r="G25" s="481">
        <v>1</v>
      </c>
      <c r="H25" s="475">
        <f t="shared" si="0"/>
        <v>32.200000000000003</v>
      </c>
      <c r="I25" s="481" t="s">
        <v>46</v>
      </c>
      <c r="J25" s="474" t="s">
        <v>47</v>
      </c>
      <c r="K25" s="926">
        <f t="shared" si="1"/>
        <v>32.200000000000003</v>
      </c>
      <c r="L25" s="927">
        <v>48653</v>
      </c>
      <c r="M25" s="928" t="s">
        <v>46</v>
      </c>
      <c r="N25" s="928" t="s">
        <v>46</v>
      </c>
      <c r="O25" s="928" t="s">
        <v>46</v>
      </c>
      <c r="P25" s="928">
        <v>0</v>
      </c>
      <c r="Q25" s="928" t="s">
        <v>46</v>
      </c>
      <c r="R25" s="930"/>
      <c r="S25" s="931"/>
    </row>
    <row r="26" spans="2:19">
      <c r="B26" s="470" t="s">
        <v>67</v>
      </c>
      <c r="C26" s="471" t="s">
        <v>44</v>
      </c>
      <c r="D26" s="471" t="s">
        <v>45</v>
      </c>
      <c r="E26" s="753">
        <v>119.6</v>
      </c>
      <c r="F26" s="473">
        <v>51</v>
      </c>
      <c r="G26" s="474">
        <v>1</v>
      </c>
      <c r="H26" s="475">
        <f t="shared" si="0"/>
        <v>119.6</v>
      </c>
      <c r="I26" s="474" t="s">
        <v>46</v>
      </c>
      <c r="J26" s="474" t="s">
        <v>47</v>
      </c>
      <c r="K26" s="926">
        <f t="shared" si="1"/>
        <v>119.6</v>
      </c>
      <c r="L26" s="927">
        <v>46477</v>
      </c>
      <c r="M26" s="928" t="s">
        <v>46</v>
      </c>
      <c r="N26" s="928" t="s">
        <v>46</v>
      </c>
      <c r="O26" s="928" t="s">
        <v>46</v>
      </c>
      <c r="P26" s="928">
        <v>0</v>
      </c>
      <c r="Q26" s="929" t="s">
        <v>46</v>
      </c>
      <c r="R26" s="930"/>
      <c r="S26" s="931"/>
    </row>
    <row r="27" spans="2:19">
      <c r="B27" s="476" t="s">
        <v>68</v>
      </c>
      <c r="C27" s="477" t="s">
        <v>44</v>
      </c>
      <c r="D27" s="471" t="s">
        <v>45</v>
      </c>
      <c r="E27" s="753">
        <v>10</v>
      </c>
      <c r="F27" s="473">
        <v>5</v>
      </c>
      <c r="G27" s="474">
        <v>1</v>
      </c>
      <c r="H27" s="475">
        <f t="shared" si="0"/>
        <v>10</v>
      </c>
      <c r="I27" s="474" t="s">
        <v>46</v>
      </c>
      <c r="J27" s="474" t="s">
        <v>47</v>
      </c>
      <c r="K27" s="926">
        <f t="shared" si="1"/>
        <v>10</v>
      </c>
      <c r="L27" s="927">
        <v>48509</v>
      </c>
      <c r="M27" s="928" t="s">
        <v>46</v>
      </c>
      <c r="N27" s="928" t="s">
        <v>46</v>
      </c>
      <c r="O27" s="928" t="s">
        <v>46</v>
      </c>
      <c r="P27" s="928">
        <v>0</v>
      </c>
      <c r="Q27" s="929" t="s">
        <v>46</v>
      </c>
      <c r="R27" s="930"/>
      <c r="S27" s="931"/>
    </row>
    <row r="28" spans="2:19">
      <c r="B28" s="479" t="s">
        <v>69</v>
      </c>
      <c r="C28" s="480" t="s">
        <v>44</v>
      </c>
      <c r="D28" s="471" t="s">
        <v>45</v>
      </c>
      <c r="E28" s="755">
        <v>67.650000000000006</v>
      </c>
      <c r="F28" s="628">
        <v>33</v>
      </c>
      <c r="G28" s="481">
        <v>1</v>
      </c>
      <c r="H28" s="475">
        <f t="shared" si="0"/>
        <v>67.650000000000006</v>
      </c>
      <c r="I28" s="481" t="s">
        <v>46</v>
      </c>
      <c r="J28" s="474" t="s">
        <v>47</v>
      </c>
      <c r="K28" s="926">
        <f t="shared" si="1"/>
        <v>67.650000000000006</v>
      </c>
      <c r="L28" s="927">
        <v>49486</v>
      </c>
      <c r="M28" s="928" t="s">
        <v>46</v>
      </c>
      <c r="N28" s="928" t="s">
        <v>46</v>
      </c>
      <c r="O28" s="928" t="s">
        <v>46</v>
      </c>
      <c r="P28" s="928">
        <v>0</v>
      </c>
      <c r="Q28" s="929" t="s">
        <v>46</v>
      </c>
      <c r="R28" s="930"/>
      <c r="S28" s="931"/>
    </row>
    <row r="29" spans="2:19">
      <c r="B29" s="482" t="s">
        <v>70</v>
      </c>
      <c r="C29" s="477" t="s">
        <v>44</v>
      </c>
      <c r="D29" s="471" t="s">
        <v>45</v>
      </c>
      <c r="E29" s="756">
        <v>227.7</v>
      </c>
      <c r="F29" s="629">
        <v>66</v>
      </c>
      <c r="G29" s="474">
        <v>0.501</v>
      </c>
      <c r="H29" s="475">
        <f>G29*E29</f>
        <v>114.07769999999999</v>
      </c>
      <c r="I29" s="474" t="s">
        <v>60</v>
      </c>
      <c r="J29" s="474" t="s">
        <v>47</v>
      </c>
      <c r="K29" s="926">
        <f t="shared" si="1"/>
        <v>114.07769999999999</v>
      </c>
      <c r="L29" s="927">
        <v>50130</v>
      </c>
      <c r="M29" s="928" t="s">
        <v>46</v>
      </c>
      <c r="N29" s="928" t="s">
        <v>46</v>
      </c>
      <c r="O29" s="928" t="s">
        <v>46</v>
      </c>
      <c r="P29" s="928">
        <v>0</v>
      </c>
      <c r="Q29" s="929" t="s">
        <v>46</v>
      </c>
      <c r="R29" s="930" t="s">
        <v>51</v>
      </c>
      <c r="S29" s="931"/>
    </row>
    <row r="30" spans="2:19">
      <c r="B30" s="470" t="s">
        <v>71</v>
      </c>
      <c r="C30" s="471" t="s">
        <v>44</v>
      </c>
      <c r="D30" s="471" t="s">
        <v>45</v>
      </c>
      <c r="E30" s="753">
        <v>12.75</v>
      </c>
      <c r="F30" s="473">
        <v>15</v>
      </c>
      <c r="G30" s="474">
        <v>1</v>
      </c>
      <c r="H30" s="475">
        <f t="shared" si="0"/>
        <v>12.75</v>
      </c>
      <c r="I30" s="474" t="s">
        <v>46</v>
      </c>
      <c r="J30" s="474" t="s">
        <v>47</v>
      </c>
      <c r="K30" s="926">
        <f t="shared" si="1"/>
        <v>12.75</v>
      </c>
      <c r="L30" s="927">
        <v>46477</v>
      </c>
      <c r="M30" s="928" t="s">
        <v>46</v>
      </c>
      <c r="N30" s="928" t="s">
        <v>46</v>
      </c>
      <c r="O30" s="928" t="s">
        <v>46</v>
      </c>
      <c r="P30" s="928">
        <v>0</v>
      </c>
      <c r="Q30" s="929" t="s">
        <v>46</v>
      </c>
      <c r="R30" s="930"/>
      <c r="S30" s="931"/>
    </row>
    <row r="31" spans="2:19">
      <c r="B31" s="470" t="s">
        <v>72</v>
      </c>
      <c r="C31" s="471" t="s">
        <v>44</v>
      </c>
      <c r="D31" s="471" t="s">
        <v>45</v>
      </c>
      <c r="E31" s="753">
        <v>5.95</v>
      </c>
      <c r="F31" s="473">
        <v>7</v>
      </c>
      <c r="G31" s="474">
        <v>1</v>
      </c>
      <c r="H31" s="475">
        <f t="shared" si="0"/>
        <v>5.95</v>
      </c>
      <c r="I31" s="474" t="s">
        <v>46</v>
      </c>
      <c r="J31" s="474" t="s">
        <v>47</v>
      </c>
      <c r="K31" s="926">
        <f t="shared" si="1"/>
        <v>5.95</v>
      </c>
      <c r="L31" s="927">
        <v>47196</v>
      </c>
      <c r="M31" s="928" t="s">
        <v>46</v>
      </c>
      <c r="N31" s="928" t="s">
        <v>46</v>
      </c>
      <c r="O31" s="928" t="s">
        <v>46</v>
      </c>
      <c r="P31" s="928">
        <v>0</v>
      </c>
      <c r="Q31" s="929" t="s">
        <v>46</v>
      </c>
      <c r="R31" s="930"/>
      <c r="S31" s="931"/>
    </row>
    <row r="32" spans="2:19" ht="33" customHeight="1">
      <c r="B32" s="802" t="s">
        <v>73</v>
      </c>
      <c r="C32" s="784" t="s">
        <v>44</v>
      </c>
      <c r="D32" s="803" t="s">
        <v>45</v>
      </c>
      <c r="E32" s="804">
        <v>443</v>
      </c>
      <c r="F32" s="805">
        <v>103</v>
      </c>
      <c r="G32" s="806">
        <v>1</v>
      </c>
      <c r="H32" s="807">
        <f>G32*E32</f>
        <v>443</v>
      </c>
      <c r="I32" s="806" t="s">
        <v>46</v>
      </c>
      <c r="J32" s="806" t="s">
        <v>47</v>
      </c>
      <c r="K32" s="937" t="s">
        <v>64</v>
      </c>
      <c r="L32" s="806" t="s">
        <v>64</v>
      </c>
      <c r="M32" s="938">
        <v>443</v>
      </c>
      <c r="N32" s="939" t="s">
        <v>74</v>
      </c>
      <c r="O32" s="938"/>
      <c r="P32" s="937"/>
      <c r="Q32" s="940" t="s">
        <v>46</v>
      </c>
      <c r="R32" s="941" t="s">
        <v>75</v>
      </c>
      <c r="S32" s="931"/>
    </row>
    <row r="33" spans="2:19">
      <c r="B33" s="470" t="s">
        <v>76</v>
      </c>
      <c r="C33" s="471" t="s">
        <v>44</v>
      </c>
      <c r="D33" s="471" t="s">
        <v>45</v>
      </c>
      <c r="E33" s="753">
        <v>27.6</v>
      </c>
      <c r="F33" s="473">
        <v>12</v>
      </c>
      <c r="G33" s="474">
        <v>1</v>
      </c>
      <c r="H33" s="475">
        <f t="shared" si="0"/>
        <v>27.6</v>
      </c>
      <c r="I33" s="474" t="s">
        <v>46</v>
      </c>
      <c r="J33" s="474" t="s">
        <v>47</v>
      </c>
      <c r="K33" s="926">
        <f t="shared" si="1"/>
        <v>27.6</v>
      </c>
      <c r="L33" s="927">
        <v>47526</v>
      </c>
      <c r="M33" s="928" t="s">
        <v>46</v>
      </c>
      <c r="N33" s="928" t="s">
        <v>46</v>
      </c>
      <c r="O33" s="928" t="s">
        <v>46</v>
      </c>
      <c r="P33" s="928">
        <v>0</v>
      </c>
      <c r="Q33" s="928" t="s">
        <v>46</v>
      </c>
      <c r="R33" s="930"/>
      <c r="S33" s="931"/>
    </row>
    <row r="34" spans="2:19">
      <c r="B34" s="489" t="s">
        <v>77</v>
      </c>
      <c r="C34" s="490" t="s">
        <v>78</v>
      </c>
      <c r="D34" s="471" t="s">
        <v>45</v>
      </c>
      <c r="E34" s="755">
        <v>68</v>
      </c>
      <c r="F34" s="628">
        <v>34</v>
      </c>
      <c r="G34" s="481">
        <v>1</v>
      </c>
      <c r="H34" s="475">
        <f t="shared" si="0"/>
        <v>68</v>
      </c>
      <c r="I34" s="481" t="s">
        <v>46</v>
      </c>
      <c r="J34" s="474" t="s">
        <v>47</v>
      </c>
      <c r="K34" s="926">
        <f t="shared" si="1"/>
        <v>68</v>
      </c>
      <c r="L34" s="927">
        <v>48835</v>
      </c>
      <c r="M34" s="928" t="s">
        <v>46</v>
      </c>
      <c r="N34" s="928" t="s">
        <v>46</v>
      </c>
      <c r="O34" s="928" t="s">
        <v>46</v>
      </c>
      <c r="P34" s="928">
        <v>0</v>
      </c>
      <c r="Q34" s="928" t="s">
        <v>46</v>
      </c>
      <c r="R34" s="933"/>
      <c r="S34" s="931"/>
    </row>
    <row r="35" spans="2:19">
      <c r="B35" s="482" t="s">
        <v>79</v>
      </c>
      <c r="C35" s="483" t="s">
        <v>80</v>
      </c>
      <c r="D35" s="471" t="s">
        <v>45</v>
      </c>
      <c r="E35" s="756">
        <v>9</v>
      </c>
      <c r="F35" s="629">
        <v>6</v>
      </c>
      <c r="G35" s="484">
        <v>1</v>
      </c>
      <c r="H35" s="475">
        <f t="shared" si="0"/>
        <v>9</v>
      </c>
      <c r="I35" s="484" t="s">
        <v>46</v>
      </c>
      <c r="J35" s="474" t="s">
        <v>47</v>
      </c>
      <c r="K35" s="926">
        <f t="shared" si="1"/>
        <v>9</v>
      </c>
      <c r="L35" s="927">
        <v>46477</v>
      </c>
      <c r="M35" s="928" t="s">
        <v>46</v>
      </c>
      <c r="N35" s="928" t="s">
        <v>46</v>
      </c>
      <c r="O35" s="928" t="s">
        <v>46</v>
      </c>
      <c r="P35" s="928">
        <v>0</v>
      </c>
      <c r="Q35" s="928" t="s">
        <v>46</v>
      </c>
      <c r="R35" s="933"/>
      <c r="S35" s="931"/>
    </row>
    <row r="36" spans="2:19">
      <c r="B36" s="489" t="s">
        <v>81</v>
      </c>
      <c r="C36" s="490" t="s">
        <v>80</v>
      </c>
      <c r="D36" s="471" t="s">
        <v>45</v>
      </c>
      <c r="E36" s="755">
        <v>18.399999999999999</v>
      </c>
      <c r="F36" s="628">
        <v>8</v>
      </c>
      <c r="G36" s="481">
        <v>1</v>
      </c>
      <c r="H36" s="475">
        <f t="shared" si="0"/>
        <v>18.399999999999999</v>
      </c>
      <c r="I36" s="481" t="s">
        <v>46</v>
      </c>
      <c r="J36" s="474" t="s">
        <v>47</v>
      </c>
      <c r="K36" s="926">
        <f t="shared" si="1"/>
        <v>18.399999999999999</v>
      </c>
      <c r="L36" s="927">
        <v>48654</v>
      </c>
      <c r="M36" s="928" t="s">
        <v>46</v>
      </c>
      <c r="N36" s="928" t="s">
        <v>46</v>
      </c>
      <c r="O36" s="928" t="s">
        <v>46</v>
      </c>
      <c r="P36" s="928">
        <v>0</v>
      </c>
      <c r="Q36" s="928" t="s">
        <v>46</v>
      </c>
      <c r="R36" s="933"/>
      <c r="S36" s="931"/>
    </row>
    <row r="37" spans="2:19">
      <c r="B37" s="485" t="s">
        <v>82</v>
      </c>
      <c r="C37" s="491" t="s">
        <v>80</v>
      </c>
      <c r="D37" s="471" t="s">
        <v>45</v>
      </c>
      <c r="E37" s="756">
        <v>27.6</v>
      </c>
      <c r="F37" s="629">
        <v>12</v>
      </c>
      <c r="G37" s="484">
        <v>1</v>
      </c>
      <c r="H37" s="475">
        <f t="shared" si="0"/>
        <v>27.6</v>
      </c>
      <c r="I37" s="484" t="s">
        <v>46</v>
      </c>
      <c r="J37" s="474" t="s">
        <v>47</v>
      </c>
      <c r="K37" s="926">
        <f t="shared" si="1"/>
        <v>27.6</v>
      </c>
      <c r="L37" s="927">
        <v>48654</v>
      </c>
      <c r="M37" s="928" t="s">
        <v>46</v>
      </c>
      <c r="N37" s="928" t="s">
        <v>46</v>
      </c>
      <c r="O37" s="928" t="s">
        <v>46</v>
      </c>
      <c r="P37" s="928">
        <v>0</v>
      </c>
      <c r="Q37" s="928" t="s">
        <v>46</v>
      </c>
      <c r="R37" s="933"/>
      <c r="S37" s="931"/>
    </row>
    <row r="38" spans="2:19">
      <c r="B38" s="489" t="s">
        <v>83</v>
      </c>
      <c r="C38" s="490" t="s">
        <v>80</v>
      </c>
      <c r="D38" s="471" t="s">
        <v>45</v>
      </c>
      <c r="E38" s="755">
        <v>27.6</v>
      </c>
      <c r="F38" s="628">
        <v>12</v>
      </c>
      <c r="G38" s="481">
        <v>1</v>
      </c>
      <c r="H38" s="475">
        <f t="shared" si="0"/>
        <v>27.6</v>
      </c>
      <c r="I38" s="481" t="s">
        <v>46</v>
      </c>
      <c r="J38" s="474" t="s">
        <v>47</v>
      </c>
      <c r="K38" s="926">
        <f t="shared" si="1"/>
        <v>27.6</v>
      </c>
      <c r="L38" s="927">
        <v>48147</v>
      </c>
      <c r="M38" s="928" t="s">
        <v>46</v>
      </c>
      <c r="N38" s="928" t="s">
        <v>46</v>
      </c>
      <c r="O38" s="928" t="s">
        <v>46</v>
      </c>
      <c r="P38" s="928">
        <v>0</v>
      </c>
      <c r="Q38" s="928" t="s">
        <v>46</v>
      </c>
      <c r="R38" s="933"/>
      <c r="S38" s="931"/>
    </row>
    <row r="39" spans="2:19">
      <c r="B39" s="492" t="s">
        <v>84</v>
      </c>
      <c r="C39" s="493" t="s">
        <v>80</v>
      </c>
      <c r="D39" s="471" t="s">
        <v>45</v>
      </c>
      <c r="E39" s="755">
        <v>34.5</v>
      </c>
      <c r="F39" s="628">
        <v>15</v>
      </c>
      <c r="G39" s="481">
        <v>1</v>
      </c>
      <c r="H39" s="475">
        <f t="shared" si="0"/>
        <v>34.5</v>
      </c>
      <c r="I39" s="481" t="s">
        <v>46</v>
      </c>
      <c r="J39" s="474" t="s">
        <v>47</v>
      </c>
      <c r="K39" s="926">
        <f t="shared" si="1"/>
        <v>34.5</v>
      </c>
      <c r="L39" s="927">
        <v>49957</v>
      </c>
      <c r="M39" s="928" t="s">
        <v>46</v>
      </c>
      <c r="N39" s="928" t="s">
        <v>46</v>
      </c>
      <c r="O39" s="928" t="s">
        <v>46</v>
      </c>
      <c r="P39" s="928">
        <v>0</v>
      </c>
      <c r="Q39" s="928" t="s">
        <v>46</v>
      </c>
      <c r="R39" s="933" t="s">
        <v>51</v>
      </c>
      <c r="S39" s="931"/>
    </row>
    <row r="40" spans="2:19">
      <c r="B40" s="489" t="s">
        <v>85</v>
      </c>
      <c r="C40" s="490" t="s">
        <v>86</v>
      </c>
      <c r="D40" s="471" t="s">
        <v>45</v>
      </c>
      <c r="E40" s="942">
        <v>34.35</v>
      </c>
      <c r="F40" s="628">
        <v>16</v>
      </c>
      <c r="G40" s="481">
        <v>1</v>
      </c>
      <c r="H40" s="475">
        <f t="shared" si="0"/>
        <v>34.35</v>
      </c>
      <c r="I40" s="481" t="s">
        <v>46</v>
      </c>
      <c r="J40" s="474" t="s">
        <v>47</v>
      </c>
      <c r="K40" s="926">
        <v>0</v>
      </c>
      <c r="L40" s="474" t="s">
        <v>46</v>
      </c>
      <c r="M40" s="928" t="s">
        <v>46</v>
      </c>
      <c r="N40" s="928" t="s">
        <v>46</v>
      </c>
      <c r="O40" s="928" t="s">
        <v>46</v>
      </c>
      <c r="P40" s="926">
        <v>34.4</v>
      </c>
      <c r="Q40" s="927">
        <v>47040</v>
      </c>
      <c r="R40" s="933"/>
      <c r="S40" s="931"/>
    </row>
    <row r="41" spans="2:19">
      <c r="B41" s="494" t="s">
        <v>87</v>
      </c>
      <c r="C41" s="490" t="s">
        <v>86</v>
      </c>
      <c r="D41" s="471" t="s">
        <v>45</v>
      </c>
      <c r="E41" s="943">
        <v>48</v>
      </c>
      <c r="F41" s="473">
        <v>32</v>
      </c>
      <c r="G41" s="474">
        <v>1</v>
      </c>
      <c r="H41" s="475">
        <f t="shared" si="0"/>
        <v>48</v>
      </c>
      <c r="I41" s="474" t="s">
        <v>46</v>
      </c>
      <c r="J41" s="474" t="s">
        <v>47</v>
      </c>
      <c r="K41" s="926">
        <v>0</v>
      </c>
      <c r="L41" s="474" t="s">
        <v>46</v>
      </c>
      <c r="M41" s="928" t="s">
        <v>46</v>
      </c>
      <c r="N41" s="928" t="s">
        <v>46</v>
      </c>
      <c r="O41" s="928" t="s">
        <v>46</v>
      </c>
      <c r="P41" s="926">
        <v>48</v>
      </c>
      <c r="Q41" s="927">
        <v>44635</v>
      </c>
      <c r="R41" s="933"/>
      <c r="S41" s="931"/>
    </row>
    <row r="42" spans="2:19">
      <c r="B42" s="494" t="s">
        <v>88</v>
      </c>
      <c r="C42" s="490" t="s">
        <v>86</v>
      </c>
      <c r="D42" s="471" t="s">
        <v>45</v>
      </c>
      <c r="E42" s="943">
        <v>57</v>
      </c>
      <c r="F42" s="473">
        <v>19</v>
      </c>
      <c r="G42" s="474">
        <v>0.47499999999999998</v>
      </c>
      <c r="H42" s="475">
        <f>E42*G42</f>
        <v>27.074999999999999</v>
      </c>
      <c r="I42" s="474" t="s">
        <v>89</v>
      </c>
      <c r="J42" s="474" t="s">
        <v>90</v>
      </c>
      <c r="K42" s="926">
        <v>0</v>
      </c>
      <c r="L42" s="474" t="s">
        <v>46</v>
      </c>
      <c r="M42" s="928" t="s">
        <v>46</v>
      </c>
      <c r="N42" s="928" t="s">
        <v>46</v>
      </c>
      <c r="O42" s="928" t="s">
        <v>46</v>
      </c>
      <c r="P42" s="926">
        <v>27.9</v>
      </c>
      <c r="Q42" s="927">
        <v>44805</v>
      </c>
      <c r="R42" s="933"/>
      <c r="S42" s="931"/>
    </row>
    <row r="43" spans="2:19">
      <c r="B43" s="494" t="s">
        <v>91</v>
      </c>
      <c r="C43" s="490" t="s">
        <v>86</v>
      </c>
      <c r="D43" s="471" t="s">
        <v>45</v>
      </c>
      <c r="E43" s="943">
        <v>41.4</v>
      </c>
      <c r="F43" s="473">
        <v>18</v>
      </c>
      <c r="G43" s="474">
        <v>1</v>
      </c>
      <c r="H43" s="475">
        <f t="shared" si="0"/>
        <v>41.4</v>
      </c>
      <c r="I43" s="474" t="s">
        <v>46</v>
      </c>
      <c r="J43" s="474" t="s">
        <v>47</v>
      </c>
      <c r="K43" s="926">
        <v>0</v>
      </c>
      <c r="L43" s="474" t="s">
        <v>46</v>
      </c>
      <c r="M43" s="928" t="s">
        <v>46</v>
      </c>
      <c r="N43" s="928" t="s">
        <v>46</v>
      </c>
      <c r="O43" s="928" t="s">
        <v>46</v>
      </c>
      <c r="P43" s="926">
        <v>41.2</v>
      </c>
      <c r="Q43" s="927">
        <v>45231</v>
      </c>
      <c r="R43" s="933"/>
      <c r="S43" s="931"/>
    </row>
    <row r="44" spans="2:19">
      <c r="B44" s="494" t="s">
        <v>92</v>
      </c>
      <c r="C44" s="490" t="s">
        <v>86</v>
      </c>
      <c r="D44" s="471" t="s">
        <v>45</v>
      </c>
      <c r="E44" s="943">
        <v>6</v>
      </c>
      <c r="F44" s="473">
        <v>4</v>
      </c>
      <c r="G44" s="474">
        <v>1</v>
      </c>
      <c r="H44" s="475">
        <f t="shared" si="0"/>
        <v>6</v>
      </c>
      <c r="I44" s="474" t="s">
        <v>46</v>
      </c>
      <c r="J44" s="474" t="s">
        <v>47</v>
      </c>
      <c r="K44" s="926">
        <v>0</v>
      </c>
      <c r="L44" s="474" t="s">
        <v>46</v>
      </c>
      <c r="M44" s="928" t="s">
        <v>46</v>
      </c>
      <c r="N44" s="928" t="s">
        <v>46</v>
      </c>
      <c r="O44" s="928" t="s">
        <v>46</v>
      </c>
      <c r="P44" s="926">
        <v>0</v>
      </c>
      <c r="Q44" s="927" t="s">
        <v>46</v>
      </c>
      <c r="R44" s="933"/>
      <c r="S44" s="931"/>
    </row>
    <row r="45" spans="2:19">
      <c r="B45" s="482" t="s">
        <v>93</v>
      </c>
      <c r="C45" s="490" t="s">
        <v>86</v>
      </c>
      <c r="D45" s="471" t="s">
        <v>45</v>
      </c>
      <c r="E45" s="944">
        <v>3</v>
      </c>
      <c r="F45" s="629">
        <v>2</v>
      </c>
      <c r="G45" s="484">
        <v>1</v>
      </c>
      <c r="H45" s="475">
        <f t="shared" si="0"/>
        <v>3</v>
      </c>
      <c r="I45" s="484" t="s">
        <v>46</v>
      </c>
      <c r="J45" s="474" t="s">
        <v>47</v>
      </c>
      <c r="K45" s="926">
        <v>0</v>
      </c>
      <c r="L45" s="474" t="s">
        <v>46</v>
      </c>
      <c r="M45" s="928" t="s">
        <v>46</v>
      </c>
      <c r="N45" s="928" t="s">
        <v>46</v>
      </c>
      <c r="O45" s="928" t="s">
        <v>46</v>
      </c>
      <c r="P45" s="926">
        <v>0</v>
      </c>
      <c r="Q45" s="927" t="s">
        <v>46</v>
      </c>
      <c r="R45" s="933"/>
      <c r="S45" s="931"/>
    </row>
    <row r="46" spans="2:19">
      <c r="B46" s="494" t="s">
        <v>94</v>
      </c>
      <c r="C46" s="490" t="s">
        <v>86</v>
      </c>
      <c r="D46" s="471" t="s">
        <v>45</v>
      </c>
      <c r="E46" s="943">
        <v>11.88</v>
      </c>
      <c r="F46" s="473">
        <v>18</v>
      </c>
      <c r="G46" s="474">
        <v>1</v>
      </c>
      <c r="H46" s="475">
        <f t="shared" si="0"/>
        <v>11.88</v>
      </c>
      <c r="I46" s="474" t="s">
        <v>46</v>
      </c>
      <c r="J46" s="474" t="s">
        <v>47</v>
      </c>
      <c r="K46" s="926">
        <v>0</v>
      </c>
      <c r="L46" s="474" t="s">
        <v>46</v>
      </c>
      <c r="M46" s="928" t="s">
        <v>46</v>
      </c>
      <c r="N46" s="928" t="s">
        <v>46</v>
      </c>
      <c r="O46" s="928" t="s">
        <v>46</v>
      </c>
      <c r="P46" s="926">
        <v>0</v>
      </c>
      <c r="Q46" s="927" t="s">
        <v>46</v>
      </c>
      <c r="R46" s="933"/>
      <c r="S46" s="931"/>
    </row>
    <row r="47" spans="2:19">
      <c r="B47" s="494" t="s">
        <v>95</v>
      </c>
      <c r="C47" s="490" t="s">
        <v>86</v>
      </c>
      <c r="D47" s="471" t="s">
        <v>45</v>
      </c>
      <c r="E47" s="943">
        <v>18.399999999999999</v>
      </c>
      <c r="F47" s="473">
        <v>8</v>
      </c>
      <c r="G47" s="474">
        <v>1</v>
      </c>
      <c r="H47" s="475">
        <f t="shared" si="0"/>
        <v>18.399999999999999</v>
      </c>
      <c r="I47" s="474" t="s">
        <v>46</v>
      </c>
      <c r="J47" s="474" t="s">
        <v>47</v>
      </c>
      <c r="K47" s="926">
        <v>0</v>
      </c>
      <c r="L47" s="474" t="s">
        <v>46</v>
      </c>
      <c r="M47" s="928" t="s">
        <v>46</v>
      </c>
      <c r="N47" s="928" t="s">
        <v>46</v>
      </c>
      <c r="O47" s="928" t="s">
        <v>46</v>
      </c>
      <c r="P47" s="926">
        <v>18.899999999999999</v>
      </c>
      <c r="Q47" s="927">
        <v>45566</v>
      </c>
      <c r="R47" s="933"/>
      <c r="S47" s="931"/>
    </row>
    <row r="48" spans="2:19">
      <c r="B48" s="494" t="s">
        <v>96</v>
      </c>
      <c r="C48" s="490" t="s">
        <v>86</v>
      </c>
      <c r="D48" s="471" t="s">
        <v>45</v>
      </c>
      <c r="E48" s="943">
        <v>28.5</v>
      </c>
      <c r="F48" s="473">
        <v>19</v>
      </c>
      <c r="G48" s="474">
        <v>1</v>
      </c>
      <c r="H48" s="475">
        <f t="shared" si="0"/>
        <v>28.5</v>
      </c>
      <c r="I48" s="474" t="s">
        <v>46</v>
      </c>
      <c r="J48" s="474" t="s">
        <v>47</v>
      </c>
      <c r="K48" s="926">
        <v>0</v>
      </c>
      <c r="L48" s="474" t="s">
        <v>46</v>
      </c>
      <c r="M48" s="928" t="s">
        <v>46</v>
      </c>
      <c r="N48" s="928" t="s">
        <v>46</v>
      </c>
      <c r="O48" s="928" t="s">
        <v>46</v>
      </c>
      <c r="P48" s="926">
        <v>28.5</v>
      </c>
      <c r="Q48" s="927">
        <v>45715</v>
      </c>
      <c r="R48" s="933"/>
      <c r="S48" s="931"/>
    </row>
    <row r="49" spans="2:19">
      <c r="B49" s="494" t="s">
        <v>97</v>
      </c>
      <c r="C49" s="490" t="s">
        <v>86</v>
      </c>
      <c r="D49" s="471" t="s">
        <v>45</v>
      </c>
      <c r="E49" s="943">
        <v>11.05</v>
      </c>
      <c r="F49" s="473">
        <v>13</v>
      </c>
      <c r="G49" s="474">
        <v>1</v>
      </c>
      <c r="H49" s="475">
        <f t="shared" si="0"/>
        <v>11.05</v>
      </c>
      <c r="I49" s="474" t="s">
        <v>46</v>
      </c>
      <c r="J49" s="474" t="s">
        <v>47</v>
      </c>
      <c r="K49" s="926">
        <v>0</v>
      </c>
      <c r="L49" s="474" t="s">
        <v>46</v>
      </c>
      <c r="M49" s="928" t="s">
        <v>46</v>
      </c>
      <c r="N49" s="928" t="s">
        <v>46</v>
      </c>
      <c r="O49" s="928" t="s">
        <v>46</v>
      </c>
      <c r="P49" s="926">
        <v>11</v>
      </c>
      <c r="Q49" s="927">
        <v>45864</v>
      </c>
      <c r="R49" s="933"/>
      <c r="S49" s="931"/>
    </row>
    <row r="50" spans="2:19">
      <c r="B50" s="489" t="s">
        <v>98</v>
      </c>
      <c r="C50" s="490" t="s">
        <v>86</v>
      </c>
      <c r="D50" s="471" t="s">
        <v>45</v>
      </c>
      <c r="E50" s="942">
        <v>66</v>
      </c>
      <c r="F50" s="628">
        <v>22</v>
      </c>
      <c r="G50" s="481">
        <v>1</v>
      </c>
      <c r="H50" s="475">
        <f t="shared" si="0"/>
        <v>66</v>
      </c>
      <c r="I50" s="481" t="s">
        <v>46</v>
      </c>
      <c r="J50" s="474" t="s">
        <v>47</v>
      </c>
      <c r="K50" s="926">
        <v>0</v>
      </c>
      <c r="L50" s="474" t="s">
        <v>46</v>
      </c>
      <c r="M50" s="928" t="s">
        <v>46</v>
      </c>
      <c r="N50" s="928" t="s">
        <v>46</v>
      </c>
      <c r="O50" s="928" t="s">
        <v>46</v>
      </c>
      <c r="P50" s="926">
        <v>64</v>
      </c>
      <c r="Q50" s="927">
        <v>48366</v>
      </c>
      <c r="R50" s="933"/>
      <c r="S50" s="931"/>
    </row>
    <row r="51" spans="2:19">
      <c r="B51" s="494" t="s">
        <v>99</v>
      </c>
      <c r="C51" s="490" t="s">
        <v>86</v>
      </c>
      <c r="D51" s="471" t="s">
        <v>45</v>
      </c>
      <c r="E51" s="943">
        <v>108</v>
      </c>
      <c r="F51" s="473">
        <v>36</v>
      </c>
      <c r="G51" s="474">
        <v>0.25</v>
      </c>
      <c r="H51" s="475">
        <f>G51*E51</f>
        <v>27</v>
      </c>
      <c r="I51" s="474" t="s">
        <v>100</v>
      </c>
      <c r="J51" s="474" t="s">
        <v>47</v>
      </c>
      <c r="K51" s="926">
        <v>0</v>
      </c>
      <c r="L51" s="474" t="s">
        <v>46</v>
      </c>
      <c r="M51" s="928" t="s">
        <v>46</v>
      </c>
      <c r="N51" s="928" t="s">
        <v>46</v>
      </c>
      <c r="O51" s="928" t="s">
        <v>46</v>
      </c>
      <c r="P51" s="926">
        <f>105/4</f>
        <v>26.25</v>
      </c>
      <c r="Q51" s="927">
        <v>48488</v>
      </c>
      <c r="R51" s="933"/>
      <c r="S51" s="931"/>
    </row>
    <row r="52" spans="2:19">
      <c r="B52" s="494" t="s">
        <v>101</v>
      </c>
      <c r="C52" s="490" t="s">
        <v>86</v>
      </c>
      <c r="D52" s="471" t="s">
        <v>45</v>
      </c>
      <c r="E52" s="943">
        <v>15</v>
      </c>
      <c r="F52" s="473">
        <v>10</v>
      </c>
      <c r="G52" s="474">
        <v>1</v>
      </c>
      <c r="H52" s="475">
        <f t="shared" si="0"/>
        <v>15</v>
      </c>
      <c r="I52" s="474" t="s">
        <v>46</v>
      </c>
      <c r="J52" s="474" t="s">
        <v>47</v>
      </c>
      <c r="K52" s="926">
        <v>0</v>
      </c>
      <c r="L52" s="474" t="s">
        <v>46</v>
      </c>
      <c r="M52" s="928" t="s">
        <v>46</v>
      </c>
      <c r="N52" s="928" t="s">
        <v>46</v>
      </c>
      <c r="O52" s="928" t="s">
        <v>46</v>
      </c>
      <c r="P52" s="928" t="s">
        <v>46</v>
      </c>
      <c r="Q52" s="928" t="s">
        <v>46</v>
      </c>
      <c r="R52" s="933"/>
      <c r="S52" s="931"/>
    </row>
    <row r="53" spans="2:19">
      <c r="B53" s="494" t="s">
        <v>102</v>
      </c>
      <c r="C53" s="490" t="s">
        <v>86</v>
      </c>
      <c r="D53" s="471" t="s">
        <v>45</v>
      </c>
      <c r="E53" s="943">
        <v>25</v>
      </c>
      <c r="F53" s="473">
        <v>10</v>
      </c>
      <c r="G53" s="474">
        <v>1</v>
      </c>
      <c r="H53" s="475">
        <f t="shared" si="0"/>
        <v>25</v>
      </c>
      <c r="I53" s="474" t="s">
        <v>46</v>
      </c>
      <c r="J53" s="474" t="s">
        <v>47</v>
      </c>
      <c r="K53" s="926">
        <v>0</v>
      </c>
      <c r="L53" s="474" t="s">
        <v>46</v>
      </c>
      <c r="M53" s="928" t="s">
        <v>46</v>
      </c>
      <c r="N53" s="928" t="s">
        <v>46</v>
      </c>
      <c r="O53" s="928" t="s">
        <v>46</v>
      </c>
      <c r="P53" s="928" t="s">
        <v>46</v>
      </c>
      <c r="Q53" s="928" t="s">
        <v>46</v>
      </c>
      <c r="R53" s="933"/>
      <c r="S53" s="931"/>
    </row>
    <row r="54" spans="2:19">
      <c r="B54" s="494" t="s">
        <v>103</v>
      </c>
      <c r="C54" s="490" t="s">
        <v>86</v>
      </c>
      <c r="D54" s="471" t="s">
        <v>45</v>
      </c>
      <c r="E54" s="943">
        <v>6</v>
      </c>
      <c r="F54" s="473">
        <v>4</v>
      </c>
      <c r="G54" s="474">
        <v>1</v>
      </c>
      <c r="H54" s="475">
        <f t="shared" si="0"/>
        <v>6</v>
      </c>
      <c r="I54" s="474" t="s">
        <v>46</v>
      </c>
      <c r="J54" s="474" t="s">
        <v>47</v>
      </c>
      <c r="K54" s="926">
        <v>0</v>
      </c>
      <c r="L54" s="474" t="s">
        <v>46</v>
      </c>
      <c r="M54" s="928" t="s">
        <v>46</v>
      </c>
      <c r="N54" s="928" t="s">
        <v>46</v>
      </c>
      <c r="O54" s="928" t="s">
        <v>46</v>
      </c>
      <c r="P54" s="926">
        <v>6</v>
      </c>
      <c r="Q54" s="927">
        <v>45383</v>
      </c>
      <c r="R54" s="933"/>
      <c r="S54" s="931"/>
    </row>
    <row r="55" spans="2:19">
      <c r="B55" s="494" t="s">
        <v>104</v>
      </c>
      <c r="C55" s="490" t="s">
        <v>86</v>
      </c>
      <c r="D55" s="471" t="s">
        <v>45</v>
      </c>
      <c r="E55" s="943">
        <v>30.1</v>
      </c>
      <c r="F55" s="473">
        <v>7</v>
      </c>
      <c r="G55" s="474">
        <v>0.5</v>
      </c>
      <c r="H55" s="475">
        <f t="shared" si="0"/>
        <v>15.05</v>
      </c>
      <c r="I55" s="474" t="s">
        <v>105</v>
      </c>
      <c r="J55" s="474" t="s">
        <v>47</v>
      </c>
      <c r="K55" s="926" t="s">
        <v>64</v>
      </c>
      <c r="L55" s="474" t="s">
        <v>46</v>
      </c>
      <c r="M55" s="928" t="s">
        <v>46</v>
      </c>
      <c r="N55" s="928" t="s">
        <v>46</v>
      </c>
      <c r="O55" s="928" t="s">
        <v>46</v>
      </c>
      <c r="P55" s="928" t="s">
        <v>46</v>
      </c>
      <c r="Q55" s="928" t="s">
        <v>46</v>
      </c>
      <c r="R55" s="933" t="s">
        <v>106</v>
      </c>
      <c r="S55" s="931"/>
    </row>
    <row r="56" spans="2:19">
      <c r="B56" s="494" t="s">
        <v>107</v>
      </c>
      <c r="C56" s="490" t="s">
        <v>86</v>
      </c>
      <c r="D56" s="471" t="s">
        <v>45</v>
      </c>
      <c r="E56" s="943">
        <v>18</v>
      </c>
      <c r="F56" s="473">
        <v>9</v>
      </c>
      <c r="G56" s="474">
        <v>1</v>
      </c>
      <c r="H56" s="475">
        <v>18</v>
      </c>
      <c r="I56" s="474" t="s">
        <v>46</v>
      </c>
      <c r="J56" s="474" t="s">
        <v>47</v>
      </c>
      <c r="K56" s="926">
        <v>0</v>
      </c>
      <c r="L56" s="474" t="s">
        <v>46</v>
      </c>
      <c r="M56" s="928" t="s">
        <v>46</v>
      </c>
      <c r="N56" s="928" t="s">
        <v>46</v>
      </c>
      <c r="O56" s="928" t="s">
        <v>46</v>
      </c>
      <c r="P56" s="926">
        <v>20.7</v>
      </c>
      <c r="Q56" s="927">
        <v>48579</v>
      </c>
      <c r="R56" s="933"/>
      <c r="S56" s="931"/>
    </row>
    <row r="57" spans="2:19">
      <c r="B57" s="494" t="s">
        <v>108</v>
      </c>
      <c r="C57" s="490" t="s">
        <v>86</v>
      </c>
      <c r="D57" s="471" t="s">
        <v>45</v>
      </c>
      <c r="E57" s="943">
        <v>72.400000000000006</v>
      </c>
      <c r="F57" s="473">
        <v>38</v>
      </c>
      <c r="G57" s="474">
        <v>1</v>
      </c>
      <c r="H57" s="475">
        <f t="shared" si="0"/>
        <v>72.400000000000006</v>
      </c>
      <c r="I57" s="474" t="s">
        <v>46</v>
      </c>
      <c r="J57" s="474" t="s">
        <v>47</v>
      </c>
      <c r="K57" s="926">
        <v>0</v>
      </c>
      <c r="L57" s="474" t="s">
        <v>46</v>
      </c>
      <c r="M57" s="928" t="s">
        <v>46</v>
      </c>
      <c r="N57" s="928" t="s">
        <v>46</v>
      </c>
      <c r="O57" s="928" t="s">
        <v>46</v>
      </c>
      <c r="P57" s="928" t="s">
        <v>46</v>
      </c>
      <c r="Q57" s="928" t="s">
        <v>46</v>
      </c>
      <c r="R57" s="933"/>
      <c r="S57" s="931"/>
    </row>
    <row r="58" spans="2:19">
      <c r="B58" s="494" t="s">
        <v>109</v>
      </c>
      <c r="C58" s="490" t="s">
        <v>86</v>
      </c>
      <c r="D58" s="471" t="s">
        <v>45</v>
      </c>
      <c r="E58" s="943">
        <v>6.9</v>
      </c>
      <c r="F58" s="473">
        <v>3</v>
      </c>
      <c r="G58" s="474">
        <v>1</v>
      </c>
      <c r="H58" s="475">
        <f t="shared" si="0"/>
        <v>6.9</v>
      </c>
      <c r="I58" s="474" t="s">
        <v>46</v>
      </c>
      <c r="J58" s="474" t="s">
        <v>47</v>
      </c>
      <c r="K58" s="926">
        <v>0</v>
      </c>
      <c r="L58" s="474" t="s">
        <v>46</v>
      </c>
      <c r="M58" s="928" t="s">
        <v>46</v>
      </c>
      <c r="N58" s="928" t="s">
        <v>46</v>
      </c>
      <c r="O58" s="928" t="s">
        <v>46</v>
      </c>
      <c r="P58" s="926">
        <v>6.9</v>
      </c>
      <c r="Q58" s="927">
        <v>45717</v>
      </c>
      <c r="R58" s="933"/>
      <c r="S58" s="931"/>
    </row>
    <row r="59" spans="2:19">
      <c r="B59" s="495" t="s">
        <v>110</v>
      </c>
      <c r="C59" s="490" t="s">
        <v>86</v>
      </c>
      <c r="D59" s="471" t="s">
        <v>45</v>
      </c>
      <c r="E59" s="945">
        <v>9.1999999999999993</v>
      </c>
      <c r="F59" s="627">
        <v>4</v>
      </c>
      <c r="G59" s="478">
        <v>1</v>
      </c>
      <c r="H59" s="475">
        <f t="shared" si="0"/>
        <v>9.1999999999999993</v>
      </c>
      <c r="I59" s="478" t="s">
        <v>46</v>
      </c>
      <c r="J59" s="474" t="s">
        <v>47</v>
      </c>
      <c r="K59" s="926">
        <v>0</v>
      </c>
      <c r="L59" s="474" t="s">
        <v>46</v>
      </c>
      <c r="M59" s="928" t="s">
        <v>46</v>
      </c>
      <c r="N59" s="928" t="s">
        <v>46</v>
      </c>
      <c r="O59" s="928" t="s">
        <v>46</v>
      </c>
      <c r="P59" s="926">
        <v>9.1999999999999993</v>
      </c>
      <c r="Q59" s="927">
        <v>45717</v>
      </c>
      <c r="R59" s="933"/>
      <c r="S59" s="931"/>
    </row>
    <row r="60" spans="2:19">
      <c r="B60" s="494" t="s">
        <v>111</v>
      </c>
      <c r="C60" s="490" t="s">
        <v>86</v>
      </c>
      <c r="D60" s="471" t="s">
        <v>45</v>
      </c>
      <c r="E60" s="943">
        <v>32.450000000000003</v>
      </c>
      <c r="F60" s="473">
        <v>23</v>
      </c>
      <c r="G60" s="474">
        <v>0.49</v>
      </c>
      <c r="H60" s="475">
        <v>16.2</v>
      </c>
      <c r="I60" s="474" t="s">
        <v>112</v>
      </c>
      <c r="J60" s="474" t="s">
        <v>90</v>
      </c>
      <c r="K60" s="926">
        <v>0</v>
      </c>
      <c r="L60" s="474" t="s">
        <v>46</v>
      </c>
      <c r="M60" s="928" t="s">
        <v>46</v>
      </c>
      <c r="N60" s="928" t="s">
        <v>46</v>
      </c>
      <c r="O60" s="928" t="s">
        <v>46</v>
      </c>
      <c r="P60" s="926">
        <f>H60</f>
        <v>16.2</v>
      </c>
      <c r="Q60" s="927">
        <v>44805</v>
      </c>
      <c r="R60" s="933"/>
      <c r="S60" s="931"/>
    </row>
    <row r="61" spans="2:19">
      <c r="B61" s="494" t="s">
        <v>113</v>
      </c>
      <c r="C61" s="490" t="s">
        <v>86</v>
      </c>
      <c r="D61" s="471" t="s">
        <v>45</v>
      </c>
      <c r="E61" s="943">
        <v>7.5</v>
      </c>
      <c r="F61" s="473">
        <v>5</v>
      </c>
      <c r="G61" s="474">
        <v>1</v>
      </c>
      <c r="H61" s="475">
        <f t="shared" si="0"/>
        <v>7.5</v>
      </c>
      <c r="I61" s="474" t="s">
        <v>46</v>
      </c>
      <c r="J61" s="474" t="s">
        <v>47</v>
      </c>
      <c r="K61" s="926">
        <v>0</v>
      </c>
      <c r="L61" s="474" t="s">
        <v>46</v>
      </c>
      <c r="M61" s="928" t="s">
        <v>46</v>
      </c>
      <c r="N61" s="928" t="s">
        <v>46</v>
      </c>
      <c r="O61" s="928" t="s">
        <v>46</v>
      </c>
      <c r="P61" s="926">
        <v>7.5</v>
      </c>
      <c r="Q61" s="927">
        <v>45042</v>
      </c>
      <c r="R61" s="933"/>
      <c r="S61" s="931"/>
    </row>
    <row r="62" spans="2:19">
      <c r="B62" s="494" t="s">
        <v>114</v>
      </c>
      <c r="C62" s="490" t="s">
        <v>86</v>
      </c>
      <c r="D62" s="471" t="s">
        <v>45</v>
      </c>
      <c r="E62" s="943">
        <v>12.5</v>
      </c>
      <c r="F62" s="473">
        <v>5</v>
      </c>
      <c r="G62" s="474">
        <v>1</v>
      </c>
      <c r="H62" s="475">
        <f t="shared" si="0"/>
        <v>12.5</v>
      </c>
      <c r="I62" s="474" t="s">
        <v>46</v>
      </c>
      <c r="J62" s="474" t="s">
        <v>47</v>
      </c>
      <c r="K62" s="926">
        <v>0</v>
      </c>
      <c r="L62" s="474" t="s">
        <v>46</v>
      </c>
      <c r="M62" s="928" t="s">
        <v>46</v>
      </c>
      <c r="N62" s="928" t="s">
        <v>46</v>
      </c>
      <c r="O62" s="928" t="s">
        <v>46</v>
      </c>
      <c r="P62" s="926">
        <v>12.5</v>
      </c>
      <c r="Q62" s="927">
        <v>45715</v>
      </c>
      <c r="R62" s="933"/>
      <c r="S62" s="931"/>
    </row>
    <row r="63" spans="2:19">
      <c r="B63" s="494" t="s">
        <v>115</v>
      </c>
      <c r="C63" s="490" t="s">
        <v>86</v>
      </c>
      <c r="D63" s="471" t="s">
        <v>45</v>
      </c>
      <c r="E63" s="943">
        <v>27</v>
      </c>
      <c r="F63" s="473">
        <v>18</v>
      </c>
      <c r="G63" s="474">
        <v>1</v>
      </c>
      <c r="H63" s="475">
        <f t="shared" si="0"/>
        <v>27</v>
      </c>
      <c r="I63" s="474" t="s">
        <v>46</v>
      </c>
      <c r="J63" s="474" t="s">
        <v>47</v>
      </c>
      <c r="K63" s="926">
        <v>0</v>
      </c>
      <c r="L63" s="474" t="s">
        <v>46</v>
      </c>
      <c r="M63" s="928" t="s">
        <v>46</v>
      </c>
      <c r="N63" s="928" t="s">
        <v>46</v>
      </c>
      <c r="O63" s="928" t="s">
        <v>46</v>
      </c>
      <c r="P63" s="926">
        <v>27</v>
      </c>
      <c r="Q63" s="927">
        <v>44531</v>
      </c>
      <c r="R63" s="933"/>
      <c r="S63" s="931"/>
    </row>
    <row r="64" spans="2:19">
      <c r="B64" s="494" t="s">
        <v>116</v>
      </c>
      <c r="C64" s="490" t="s">
        <v>86</v>
      </c>
      <c r="D64" s="471" t="s">
        <v>45</v>
      </c>
      <c r="E64" s="943">
        <v>7.5</v>
      </c>
      <c r="F64" s="473">
        <v>5</v>
      </c>
      <c r="G64" s="474">
        <v>1</v>
      </c>
      <c r="H64" s="475">
        <f t="shared" si="0"/>
        <v>7.5</v>
      </c>
      <c r="I64" s="474" t="s">
        <v>46</v>
      </c>
      <c r="J64" s="474" t="s">
        <v>47</v>
      </c>
      <c r="K64" s="926">
        <v>0</v>
      </c>
      <c r="L64" s="474" t="s">
        <v>46</v>
      </c>
      <c r="M64" s="928" t="s">
        <v>46</v>
      </c>
      <c r="N64" s="928" t="s">
        <v>46</v>
      </c>
      <c r="O64" s="928" t="s">
        <v>46</v>
      </c>
      <c r="P64" s="926">
        <v>7.5</v>
      </c>
      <c r="Q64" s="927">
        <v>44652</v>
      </c>
      <c r="R64" s="933"/>
      <c r="S64" s="931"/>
    </row>
    <row r="65" spans="2:19">
      <c r="B65" s="494" t="s">
        <v>117</v>
      </c>
      <c r="C65" s="490" t="s">
        <v>86</v>
      </c>
      <c r="D65" s="471" t="s">
        <v>45</v>
      </c>
      <c r="E65" s="943">
        <v>19.5</v>
      </c>
      <c r="F65" s="473">
        <v>13</v>
      </c>
      <c r="G65" s="474">
        <v>1</v>
      </c>
      <c r="H65" s="475">
        <f t="shared" si="0"/>
        <v>19.5</v>
      </c>
      <c r="I65" s="474" t="s">
        <v>46</v>
      </c>
      <c r="J65" s="474" t="s">
        <v>47</v>
      </c>
      <c r="K65" s="926">
        <v>0</v>
      </c>
      <c r="L65" s="474" t="s">
        <v>46</v>
      </c>
      <c r="M65" s="928" t="s">
        <v>46</v>
      </c>
      <c r="N65" s="928" t="s">
        <v>46</v>
      </c>
      <c r="O65" s="928" t="s">
        <v>46</v>
      </c>
      <c r="P65" s="926">
        <v>19.5</v>
      </c>
      <c r="Q65" s="927">
        <v>45051</v>
      </c>
      <c r="R65" s="933"/>
      <c r="S65" s="931"/>
    </row>
    <row r="66" spans="2:19">
      <c r="B66" s="35" t="s">
        <v>118</v>
      </c>
      <c r="C66" s="36" t="s">
        <v>44</v>
      </c>
      <c r="D66" s="36" t="s">
        <v>119</v>
      </c>
      <c r="E66" s="758">
        <v>1075</v>
      </c>
      <c r="F66" s="631">
        <v>114</v>
      </c>
      <c r="G66" s="632">
        <v>0.49</v>
      </c>
      <c r="H66" s="633">
        <f t="shared" si="0"/>
        <v>526.75</v>
      </c>
      <c r="I66" s="37" t="s">
        <v>120</v>
      </c>
      <c r="J66" s="37" t="s">
        <v>47</v>
      </c>
      <c r="K66" s="946" t="s">
        <v>64</v>
      </c>
      <c r="L66" s="37" t="s">
        <v>46</v>
      </c>
      <c r="M66" s="947">
        <v>222</v>
      </c>
      <c r="N66" s="948" t="s">
        <v>121</v>
      </c>
      <c r="O66" s="949">
        <v>52321</v>
      </c>
      <c r="P66" s="948">
        <v>0</v>
      </c>
      <c r="Q66" s="948" t="s">
        <v>46</v>
      </c>
      <c r="R66" s="950" t="s">
        <v>122</v>
      </c>
      <c r="S66" s="931"/>
    </row>
    <row r="67" spans="2:19">
      <c r="B67" s="35" t="s">
        <v>123</v>
      </c>
      <c r="C67" s="36" t="s">
        <v>44</v>
      </c>
      <c r="D67" s="36" t="s">
        <v>119</v>
      </c>
      <c r="E67" s="758">
        <v>588</v>
      </c>
      <c r="F67" s="631">
        <v>84</v>
      </c>
      <c r="G67" s="632">
        <v>0.4</v>
      </c>
      <c r="H67" s="633">
        <f>G67*E67</f>
        <v>235.20000000000002</v>
      </c>
      <c r="I67" s="37" t="s">
        <v>124</v>
      </c>
      <c r="J67" s="37" t="s">
        <v>47</v>
      </c>
      <c r="K67" s="951">
        <v>0</v>
      </c>
      <c r="L67" s="37" t="s">
        <v>46</v>
      </c>
      <c r="M67" s="947">
        <f>+H67</f>
        <v>235.20000000000002</v>
      </c>
      <c r="N67" s="948" t="s">
        <v>125</v>
      </c>
      <c r="O67" s="949">
        <v>49064</v>
      </c>
      <c r="P67" s="948">
        <v>0</v>
      </c>
      <c r="Q67" s="948" t="s">
        <v>46</v>
      </c>
      <c r="R67" s="950" t="s">
        <v>122</v>
      </c>
      <c r="S67" s="931"/>
    </row>
    <row r="68" spans="2:19">
      <c r="B68" s="38" t="s">
        <v>126</v>
      </c>
      <c r="C68" s="39" t="s">
        <v>78</v>
      </c>
      <c r="D68" s="40" t="s">
        <v>119</v>
      </c>
      <c r="E68" s="758">
        <v>504</v>
      </c>
      <c r="F68" s="631">
        <v>140</v>
      </c>
      <c r="G68" s="632">
        <v>0.5</v>
      </c>
      <c r="H68" s="634">
        <v>252</v>
      </c>
      <c r="I68" s="37" t="s">
        <v>127</v>
      </c>
      <c r="J68" s="37" t="s">
        <v>47</v>
      </c>
      <c r="K68" s="951">
        <f>+H68</f>
        <v>252</v>
      </c>
      <c r="L68" s="952" t="s">
        <v>128</v>
      </c>
      <c r="M68" s="948"/>
      <c r="N68" s="948" t="s">
        <v>46</v>
      </c>
      <c r="O68" s="948" t="s">
        <v>46</v>
      </c>
      <c r="P68" s="948">
        <v>0</v>
      </c>
      <c r="Q68" s="948" t="s">
        <v>46</v>
      </c>
      <c r="R68" s="950" t="s">
        <v>129</v>
      </c>
      <c r="S68" s="931"/>
    </row>
    <row r="69" spans="2:19" s="45" customFormat="1" ht="15" thickBot="1">
      <c r="B69" s="41" t="s">
        <v>120</v>
      </c>
      <c r="C69" s="42"/>
      <c r="D69" s="43"/>
      <c r="E69" s="953">
        <f>SUM(E12:E68)</f>
        <v>5156.43</v>
      </c>
      <c r="F69" s="44"/>
      <c r="G69" s="44"/>
      <c r="H69" s="44">
        <f>SUM(H12:H68)</f>
        <v>3439.9241500000003</v>
      </c>
      <c r="I69" s="44"/>
      <c r="J69" s="44"/>
      <c r="K69" s="954">
        <f>SUM(K12:K68)</f>
        <v>1616.5691499999998</v>
      </c>
      <c r="L69" s="954"/>
      <c r="M69" s="954">
        <f>SUM(M12:M68)</f>
        <v>900.2</v>
      </c>
      <c r="N69" s="954"/>
      <c r="O69" s="954"/>
      <c r="P69" s="954">
        <f>SUM(P12:P68)</f>
        <v>433.14999999999992</v>
      </c>
      <c r="Q69" s="954"/>
      <c r="R69" s="955"/>
    </row>
    <row r="70" spans="2:19" ht="15" thickBot="1">
      <c r="E70" s="759"/>
    </row>
    <row r="71" spans="2:19">
      <c r="B71" s="47" t="s">
        <v>130</v>
      </c>
      <c r="C71" s="48"/>
      <c r="D71" s="48"/>
      <c r="E71" s="760"/>
      <c r="F71" s="49"/>
      <c r="G71" s="49"/>
      <c r="H71" s="49"/>
      <c r="I71" s="49"/>
      <c r="J71" s="49"/>
      <c r="K71" s="50"/>
      <c r="L71" s="51"/>
      <c r="M71" s="50"/>
      <c r="N71" s="50"/>
      <c r="O71" s="50"/>
      <c r="P71" s="50"/>
      <c r="Q71" s="50"/>
      <c r="R71" s="52"/>
    </row>
    <row r="72" spans="2:19">
      <c r="B72" s="53" t="s">
        <v>131</v>
      </c>
      <c r="C72" s="54" t="s">
        <v>80</v>
      </c>
      <c r="D72" s="54" t="s">
        <v>45</v>
      </c>
      <c r="E72" s="761">
        <v>5</v>
      </c>
      <c r="F72" s="635">
        <v>10</v>
      </c>
      <c r="G72" s="636">
        <v>1</v>
      </c>
      <c r="H72" s="637">
        <f t="shared" ref="H72" si="2">G72*E72</f>
        <v>5</v>
      </c>
      <c r="I72" s="31" t="s">
        <v>46</v>
      </c>
      <c r="J72" s="55" t="s">
        <v>47</v>
      </c>
      <c r="K72" s="638">
        <f t="shared" ref="K72" si="3">+H72</f>
        <v>5</v>
      </c>
      <c r="L72" s="32">
        <v>46477</v>
      </c>
      <c r="M72" s="57" t="s">
        <v>46</v>
      </c>
      <c r="N72" s="57" t="s">
        <v>46</v>
      </c>
      <c r="O72" s="57" t="s">
        <v>46</v>
      </c>
      <c r="P72" s="638">
        <v>0</v>
      </c>
      <c r="Q72" s="56" t="s">
        <v>46</v>
      </c>
      <c r="R72" s="33" t="s">
        <v>132</v>
      </c>
    </row>
    <row r="73" spans="2:19">
      <c r="B73" s="53" t="s">
        <v>133</v>
      </c>
      <c r="C73" s="54" t="s">
        <v>78</v>
      </c>
      <c r="D73" s="54" t="s">
        <v>119</v>
      </c>
      <c r="E73" s="761">
        <v>367.2</v>
      </c>
      <c r="F73" s="635">
        <v>102</v>
      </c>
      <c r="G73" s="636">
        <v>0.251</v>
      </c>
      <c r="H73" s="637">
        <f>G73*E73</f>
        <v>92.167199999999994</v>
      </c>
      <c r="I73" s="31" t="s">
        <v>134</v>
      </c>
      <c r="J73" s="55" t="s">
        <v>90</v>
      </c>
      <c r="K73" s="56"/>
      <c r="L73" s="58" t="s">
        <v>135</v>
      </c>
      <c r="M73" s="57" t="s">
        <v>46</v>
      </c>
      <c r="N73" s="57" t="s">
        <v>46</v>
      </c>
      <c r="O73" s="57" t="s">
        <v>46</v>
      </c>
      <c r="P73" s="972" t="s">
        <v>46</v>
      </c>
      <c r="Q73" s="56" t="s">
        <v>46</v>
      </c>
      <c r="R73" s="33" t="s">
        <v>136</v>
      </c>
    </row>
    <row r="74" spans="2:19" s="34" customFormat="1" ht="15" thickBot="1">
      <c r="B74" s="59" t="s">
        <v>137</v>
      </c>
      <c r="C74" s="60" t="s">
        <v>80</v>
      </c>
      <c r="D74" s="61" t="s">
        <v>45</v>
      </c>
      <c r="E74" s="762">
        <v>18.8</v>
      </c>
      <c r="F74" s="639">
        <v>8</v>
      </c>
      <c r="G74" s="640">
        <v>1</v>
      </c>
      <c r="H74" s="641">
        <v>18.8</v>
      </c>
      <c r="I74" s="62" t="s">
        <v>46</v>
      </c>
      <c r="J74" s="63" t="s">
        <v>47</v>
      </c>
      <c r="K74" s="64"/>
      <c r="L74" s="642">
        <v>50087</v>
      </c>
      <c r="M74" s="970" t="s">
        <v>46</v>
      </c>
      <c r="N74" s="970" t="s">
        <v>46</v>
      </c>
      <c r="O74" s="970" t="s">
        <v>46</v>
      </c>
      <c r="P74" s="972" t="s">
        <v>46</v>
      </c>
      <c r="Q74" s="971" t="s">
        <v>46</v>
      </c>
      <c r="R74" s="65" t="s">
        <v>138</v>
      </c>
    </row>
    <row r="75" spans="2:19">
      <c r="E75" s="46"/>
      <c r="F75" s="19"/>
    </row>
    <row r="76" spans="2:19" ht="15.6">
      <c r="B76" s="66" t="s">
        <v>42</v>
      </c>
      <c r="E76" s="46"/>
    </row>
    <row r="77" spans="2:19" ht="15.6">
      <c r="B77" s="67" t="s">
        <v>139</v>
      </c>
    </row>
    <row r="78" spans="2:19" ht="15.6">
      <c r="B78" s="67"/>
    </row>
    <row r="79" spans="2:19">
      <c r="B79" s="68"/>
      <c r="D79" s="69"/>
      <c r="E79" s="69"/>
      <c r="F79" s="69"/>
      <c r="G79" s="69"/>
      <c r="H79" s="69"/>
      <c r="I79" s="69"/>
    </row>
    <row r="80" spans="2:19">
      <c r="D80" s="69"/>
      <c r="E80" s="69"/>
      <c r="F80" s="69"/>
      <c r="G80" s="69"/>
      <c r="H80" s="69"/>
      <c r="I80" s="69"/>
    </row>
    <row r="84" spans="4:4">
      <c r="D84" s="956"/>
    </row>
    <row r="85" spans="4:4">
      <c r="D85" s="957"/>
    </row>
  </sheetData>
  <pageMargins left="0.7" right="0.7" top="0.75" bottom="0.75" header="0.3" footer="0.3"/>
  <pageSetup paperSize="9" scale="51" orientation="landscape"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B08D3-3B5F-45C5-8D09-9AA8CACFB37D}">
  <sheetPr>
    <tabColor rgb="FF0097A9"/>
  </sheetPr>
  <dimension ref="B2:H115"/>
  <sheetViews>
    <sheetView zoomScale="88" zoomScaleNormal="85" workbookViewId="0">
      <pane ySplit="13" topLeftCell="B36" activePane="bottomLeft" state="frozen"/>
      <selection pane="bottomLeft" activeCell="O35" sqref="O35"/>
    </sheetView>
  </sheetViews>
  <sheetFormatPr defaultColWidth="7.625" defaultRowHeight="14.1"/>
  <cols>
    <col min="1" max="1" width="3.125" style="72" customWidth="1"/>
    <col min="2" max="2" width="60.25" style="70" customWidth="1"/>
    <col min="3" max="3" width="11.125" style="70" customWidth="1"/>
    <col min="4" max="4" width="19.5" style="70" customWidth="1"/>
    <col min="5" max="5" width="14.75" style="71" customWidth="1"/>
    <col min="6" max="6" width="11.25" style="72" customWidth="1"/>
    <col min="7" max="7" width="12.5" style="72" customWidth="1"/>
    <col min="8" max="8" width="14.375" style="73" customWidth="1"/>
    <col min="9" max="16384" width="7.625" style="72"/>
  </cols>
  <sheetData>
    <row r="2" spans="2:8" ht="22.5" customHeight="1">
      <c r="B2" s="6" t="s">
        <v>140</v>
      </c>
      <c r="C2" s="74"/>
      <c r="D2" s="74"/>
      <c r="E2" s="75"/>
      <c r="F2" s="76"/>
    </row>
    <row r="3" spans="2:8">
      <c r="B3" s="11" t="s">
        <v>16</v>
      </c>
      <c r="C3" s="596"/>
      <c r="D3" s="596"/>
      <c r="E3" s="593"/>
      <c r="F3" s="77"/>
      <c r="H3" s="78"/>
    </row>
    <row r="4" spans="2:8">
      <c r="B4" s="587"/>
      <c r="C4" s="588" t="s">
        <v>17</v>
      </c>
      <c r="D4" s="79" t="s">
        <v>18</v>
      </c>
      <c r="E4" s="80" t="s">
        <v>141</v>
      </c>
      <c r="F4" s="81"/>
      <c r="H4" s="78"/>
    </row>
    <row r="5" spans="2:8">
      <c r="B5" s="597" t="s">
        <v>142</v>
      </c>
      <c r="C5" s="958">
        <f>+E100</f>
        <v>1160.0250000000003</v>
      </c>
      <c r="D5" s="590"/>
      <c r="E5" s="594"/>
      <c r="F5" s="598"/>
      <c r="H5" s="78"/>
    </row>
    <row r="6" spans="2:8">
      <c r="B6" s="82" t="s">
        <v>143</v>
      </c>
      <c r="C6" s="959"/>
      <c r="D6" s="591"/>
      <c r="E6" s="595"/>
      <c r="F6" s="77"/>
      <c r="H6" s="78"/>
    </row>
    <row r="7" spans="2:8">
      <c r="B7" s="82" t="s">
        <v>144</v>
      </c>
      <c r="C7" s="959">
        <v>400</v>
      </c>
      <c r="D7" s="591"/>
      <c r="E7" s="595"/>
      <c r="F7" s="77"/>
      <c r="H7" s="78"/>
    </row>
    <row r="8" spans="2:8">
      <c r="B8" s="82" t="s">
        <v>145</v>
      </c>
      <c r="C8" s="959">
        <v>760</v>
      </c>
      <c r="D8" s="591"/>
      <c r="E8" s="589">
        <v>655</v>
      </c>
      <c r="F8" s="77"/>
      <c r="H8" s="78"/>
    </row>
    <row r="9" spans="2:8">
      <c r="B9" s="82" t="s">
        <v>146</v>
      </c>
      <c r="C9" s="959">
        <f>E103</f>
        <v>300</v>
      </c>
      <c r="D9" s="591"/>
      <c r="E9" s="589">
        <v>300</v>
      </c>
      <c r="F9" s="77"/>
      <c r="H9" s="78"/>
    </row>
    <row r="10" spans="2:8">
      <c r="B10" s="83" t="s">
        <v>147</v>
      </c>
      <c r="C10" s="960">
        <f>E106</f>
        <v>50</v>
      </c>
      <c r="D10" s="592"/>
      <c r="E10" s="84"/>
      <c r="F10" s="85"/>
      <c r="H10" s="78"/>
    </row>
    <row r="11" spans="2:8">
      <c r="B11" s="86" t="s">
        <v>148</v>
      </c>
      <c r="C11" s="961">
        <f>+C10+C8+C7+C9</f>
        <v>1510</v>
      </c>
      <c r="D11" s="87">
        <f>+F100</f>
        <v>502.3549999999999</v>
      </c>
      <c r="E11" s="87" t="s">
        <v>149</v>
      </c>
      <c r="F11" s="88"/>
      <c r="H11" s="78"/>
    </row>
    <row r="12" spans="2:8" ht="15.6">
      <c r="B12" s="89"/>
      <c r="C12" s="89"/>
      <c r="D12" s="89"/>
      <c r="E12" s="89"/>
      <c r="F12" s="89"/>
      <c r="G12" s="90"/>
      <c r="H12" s="78"/>
    </row>
    <row r="13" spans="2:8" ht="51.95">
      <c r="B13" s="29" t="s">
        <v>150</v>
      </c>
      <c r="C13" s="30" t="s">
        <v>151</v>
      </c>
      <c r="D13" s="30" t="s">
        <v>152</v>
      </c>
      <c r="E13" s="30" t="s">
        <v>153</v>
      </c>
      <c r="F13" s="30" t="s">
        <v>154</v>
      </c>
      <c r="G13" s="30" t="s">
        <v>155</v>
      </c>
      <c r="H13" s="91" t="s">
        <v>156</v>
      </c>
    </row>
    <row r="14" spans="2:8" ht="14.45">
      <c r="B14" s="509" t="s">
        <v>157</v>
      </c>
      <c r="C14" s="510" t="s">
        <v>44</v>
      </c>
      <c r="D14" s="510" t="s">
        <v>158</v>
      </c>
      <c r="E14" s="511">
        <v>3</v>
      </c>
      <c r="F14" s="511">
        <f>+E14</f>
        <v>3</v>
      </c>
      <c r="G14" s="32">
        <v>46477</v>
      </c>
      <c r="H14" s="614"/>
    </row>
    <row r="15" spans="2:8" ht="14.45">
      <c r="B15" s="470" t="s">
        <v>159</v>
      </c>
      <c r="C15" s="510" t="s">
        <v>44</v>
      </c>
      <c r="D15" s="510" t="s">
        <v>158</v>
      </c>
      <c r="E15" s="472">
        <v>20</v>
      </c>
      <c r="F15" s="511">
        <f>+E15</f>
        <v>20</v>
      </c>
      <c r="G15" s="32">
        <v>46477</v>
      </c>
      <c r="H15" s="615"/>
    </row>
    <row r="16" spans="2:8" ht="14.45">
      <c r="B16" s="470" t="s">
        <v>160</v>
      </c>
      <c r="C16" s="510" t="s">
        <v>44</v>
      </c>
      <c r="D16" s="510" t="s">
        <v>158</v>
      </c>
      <c r="E16" s="472">
        <v>0.16</v>
      </c>
      <c r="F16" s="511">
        <f>+E16</f>
        <v>0.16</v>
      </c>
      <c r="G16" s="32">
        <v>46477</v>
      </c>
      <c r="H16" s="615"/>
    </row>
    <row r="17" spans="2:8" ht="14.45">
      <c r="B17" s="470" t="s">
        <v>161</v>
      </c>
      <c r="C17" s="510" t="s">
        <v>44</v>
      </c>
      <c r="D17" s="510" t="s">
        <v>158</v>
      </c>
      <c r="E17" s="472">
        <v>9.9</v>
      </c>
      <c r="F17" s="511">
        <f>+E17</f>
        <v>9.9</v>
      </c>
      <c r="G17" s="32">
        <v>46477</v>
      </c>
      <c r="H17" s="615"/>
    </row>
    <row r="18" spans="2:8" ht="14.45">
      <c r="B18" s="470" t="s">
        <v>162</v>
      </c>
      <c r="C18" s="510" t="s">
        <v>44</v>
      </c>
      <c r="D18" s="510" t="s">
        <v>158</v>
      </c>
      <c r="E18" s="472">
        <v>3.2</v>
      </c>
      <c r="F18" s="511">
        <f>+E18</f>
        <v>3.2</v>
      </c>
      <c r="G18" s="32">
        <v>46477</v>
      </c>
      <c r="H18" s="615"/>
    </row>
    <row r="19" spans="2:8" ht="14.45">
      <c r="B19" s="470" t="s">
        <v>163</v>
      </c>
      <c r="C19" s="510" t="s">
        <v>44</v>
      </c>
      <c r="D19" s="510" t="s">
        <v>158</v>
      </c>
      <c r="E19" s="472">
        <v>2.1</v>
      </c>
      <c r="F19" s="472">
        <v>2.1</v>
      </c>
      <c r="G19" s="32">
        <v>46477</v>
      </c>
      <c r="H19" s="615"/>
    </row>
    <row r="20" spans="2:8" ht="14.45">
      <c r="B20" s="470" t="s">
        <v>164</v>
      </c>
      <c r="C20" s="510" t="s">
        <v>44</v>
      </c>
      <c r="D20" s="510" t="s">
        <v>158</v>
      </c>
      <c r="E20" s="472">
        <v>17</v>
      </c>
      <c r="F20" s="511">
        <f>+E20</f>
        <v>17</v>
      </c>
      <c r="G20" s="32">
        <v>46477</v>
      </c>
      <c r="H20" s="615"/>
    </row>
    <row r="21" spans="2:8" ht="14.45">
      <c r="B21" s="470" t="s">
        <v>165</v>
      </c>
      <c r="C21" s="510" t="s">
        <v>44</v>
      </c>
      <c r="D21" s="510" t="s">
        <v>158</v>
      </c>
      <c r="E21" s="472">
        <v>38</v>
      </c>
      <c r="F21" s="472">
        <v>0</v>
      </c>
      <c r="G21" s="32" t="s">
        <v>46</v>
      </c>
      <c r="H21" s="615" t="s">
        <v>47</v>
      </c>
    </row>
    <row r="22" spans="2:8" ht="14.45">
      <c r="B22" s="470" t="s">
        <v>166</v>
      </c>
      <c r="C22" s="510" t="s">
        <v>44</v>
      </c>
      <c r="D22" s="510" t="s">
        <v>158</v>
      </c>
      <c r="E22" s="472">
        <v>0.44</v>
      </c>
      <c r="F22" s="511">
        <f>+E22</f>
        <v>0.44</v>
      </c>
      <c r="G22" s="32">
        <v>46477</v>
      </c>
      <c r="H22" s="615"/>
    </row>
    <row r="23" spans="2:8" ht="14.45">
      <c r="B23" s="470" t="s">
        <v>167</v>
      </c>
      <c r="C23" s="510" t="s">
        <v>44</v>
      </c>
      <c r="D23" s="510" t="s">
        <v>158</v>
      </c>
      <c r="E23" s="472">
        <v>7.5</v>
      </c>
      <c r="F23" s="472">
        <v>7.5</v>
      </c>
      <c r="G23" s="32">
        <v>46477</v>
      </c>
      <c r="H23" s="615"/>
    </row>
    <row r="24" spans="2:8" ht="14.45">
      <c r="B24" s="470" t="s">
        <v>168</v>
      </c>
      <c r="C24" s="510" t="s">
        <v>44</v>
      </c>
      <c r="D24" s="510" t="s">
        <v>158</v>
      </c>
      <c r="E24" s="472">
        <v>69</v>
      </c>
      <c r="F24" s="511">
        <v>0</v>
      </c>
      <c r="G24" s="32" t="s">
        <v>46</v>
      </c>
      <c r="H24" s="615" t="s">
        <v>47</v>
      </c>
    </row>
    <row r="25" spans="2:8" ht="14.45">
      <c r="B25" s="470" t="s">
        <v>169</v>
      </c>
      <c r="C25" s="510" t="s">
        <v>44</v>
      </c>
      <c r="D25" s="510" t="s">
        <v>158</v>
      </c>
      <c r="E25" s="472">
        <v>18.66</v>
      </c>
      <c r="F25" s="511">
        <f>+E25</f>
        <v>18.66</v>
      </c>
      <c r="G25" s="32">
        <v>46477</v>
      </c>
      <c r="H25" s="615"/>
    </row>
    <row r="26" spans="2:8" ht="14.45">
      <c r="B26" s="470" t="s">
        <v>170</v>
      </c>
      <c r="C26" s="510" t="s">
        <v>44</v>
      </c>
      <c r="D26" s="510" t="s">
        <v>158</v>
      </c>
      <c r="E26" s="472">
        <v>20</v>
      </c>
      <c r="F26" s="511">
        <f>+E26</f>
        <v>20</v>
      </c>
      <c r="G26" s="32">
        <v>46477</v>
      </c>
      <c r="H26" s="615"/>
    </row>
    <row r="27" spans="2:8" ht="14.45">
      <c r="B27" s="470" t="s">
        <v>171</v>
      </c>
      <c r="C27" s="510" t="s">
        <v>44</v>
      </c>
      <c r="D27" s="510" t="s">
        <v>158</v>
      </c>
      <c r="E27" s="472">
        <v>4</v>
      </c>
      <c r="F27" s="511">
        <f>+E27</f>
        <v>4</v>
      </c>
      <c r="G27" s="32">
        <v>46477</v>
      </c>
      <c r="H27" s="615"/>
    </row>
    <row r="28" spans="2:8" ht="14.45">
      <c r="B28" s="470" t="s">
        <v>172</v>
      </c>
      <c r="C28" s="510" t="s">
        <v>44</v>
      </c>
      <c r="D28" s="510" t="s">
        <v>158</v>
      </c>
      <c r="E28" s="472">
        <v>8.5000000000000006E-2</v>
      </c>
      <c r="F28" s="511">
        <f>+E28</f>
        <v>8.5000000000000006E-2</v>
      </c>
      <c r="G28" s="32">
        <v>46477</v>
      </c>
      <c r="H28" s="615"/>
    </row>
    <row r="29" spans="2:8" ht="14.45">
      <c r="B29" s="476" t="s">
        <v>173</v>
      </c>
      <c r="C29" s="510" t="s">
        <v>44</v>
      </c>
      <c r="D29" s="510" t="s">
        <v>158</v>
      </c>
      <c r="E29" s="624">
        <v>34</v>
      </c>
      <c r="F29" s="472">
        <v>0</v>
      </c>
      <c r="G29" s="32" t="s">
        <v>46</v>
      </c>
      <c r="H29" s="616" t="s">
        <v>47</v>
      </c>
    </row>
    <row r="30" spans="2:8" ht="14.45">
      <c r="B30" s="470" t="s">
        <v>174</v>
      </c>
      <c r="C30" s="510" t="s">
        <v>44</v>
      </c>
      <c r="D30" s="510" t="s">
        <v>158</v>
      </c>
      <c r="E30" s="472">
        <v>7.5999999999999998E-2</v>
      </c>
      <c r="F30" s="511">
        <f t="shared" ref="F30:F44" si="0">+E30</f>
        <v>7.5999999999999998E-2</v>
      </c>
      <c r="G30" s="32">
        <v>46477</v>
      </c>
      <c r="H30" s="615"/>
    </row>
    <row r="31" spans="2:8" ht="14.45">
      <c r="B31" s="482" t="s">
        <v>175</v>
      </c>
      <c r="C31" s="510" t="s">
        <v>44</v>
      </c>
      <c r="D31" s="510" t="s">
        <v>158</v>
      </c>
      <c r="E31" s="625">
        <v>0.35</v>
      </c>
      <c r="F31" s="511">
        <f t="shared" si="0"/>
        <v>0.35</v>
      </c>
      <c r="G31" s="32">
        <v>46477</v>
      </c>
      <c r="H31" s="617"/>
    </row>
    <row r="32" spans="2:8" ht="14.45">
      <c r="B32" s="482" t="s">
        <v>176</v>
      </c>
      <c r="C32" s="510" t="s">
        <v>44</v>
      </c>
      <c r="D32" s="510" t="s">
        <v>158</v>
      </c>
      <c r="E32" s="625">
        <v>18.66</v>
      </c>
      <c r="F32" s="511">
        <f t="shared" si="0"/>
        <v>18.66</v>
      </c>
      <c r="G32" s="32">
        <v>46477</v>
      </c>
      <c r="H32" s="617"/>
    </row>
    <row r="33" spans="2:8" ht="14.45">
      <c r="B33" s="470" t="s">
        <v>177</v>
      </c>
      <c r="C33" s="510" t="s">
        <v>44</v>
      </c>
      <c r="D33" s="510" t="s">
        <v>158</v>
      </c>
      <c r="E33" s="472">
        <v>2.4</v>
      </c>
      <c r="F33" s="511">
        <f t="shared" si="0"/>
        <v>2.4</v>
      </c>
      <c r="G33" s="32">
        <v>46477</v>
      </c>
      <c r="H33" s="615"/>
    </row>
    <row r="34" spans="2:8" ht="14.45">
      <c r="B34" s="485" t="s">
        <v>178</v>
      </c>
      <c r="C34" s="510" t="s">
        <v>44</v>
      </c>
      <c r="D34" s="510" t="s">
        <v>158</v>
      </c>
      <c r="E34" s="625">
        <v>18</v>
      </c>
      <c r="F34" s="511">
        <f t="shared" si="0"/>
        <v>18</v>
      </c>
      <c r="G34" s="32">
        <v>46477</v>
      </c>
      <c r="H34" s="617"/>
    </row>
    <row r="35" spans="2:8" ht="14.45">
      <c r="B35" s="470" t="s">
        <v>179</v>
      </c>
      <c r="C35" s="510" t="s">
        <v>44</v>
      </c>
      <c r="D35" s="510" t="s">
        <v>158</v>
      </c>
      <c r="E35" s="472">
        <v>0.26</v>
      </c>
      <c r="F35" s="511">
        <f t="shared" si="0"/>
        <v>0.26</v>
      </c>
      <c r="G35" s="32">
        <v>46477</v>
      </c>
      <c r="H35" s="615"/>
    </row>
    <row r="36" spans="2:8" ht="14.45">
      <c r="B36" s="470" t="s">
        <v>180</v>
      </c>
      <c r="C36" s="510" t="s">
        <v>44</v>
      </c>
      <c r="D36" s="510" t="s">
        <v>158</v>
      </c>
      <c r="E36" s="472">
        <v>18.600000000000001</v>
      </c>
      <c r="F36" s="511">
        <f t="shared" si="0"/>
        <v>18.600000000000001</v>
      </c>
      <c r="G36" s="32">
        <v>46477</v>
      </c>
      <c r="H36" s="615"/>
    </row>
    <row r="37" spans="2:8" ht="14.45">
      <c r="B37" s="476" t="s">
        <v>181</v>
      </c>
      <c r="C37" s="510" t="s">
        <v>44</v>
      </c>
      <c r="D37" s="510" t="s">
        <v>158</v>
      </c>
      <c r="E37" s="624">
        <v>0.1</v>
      </c>
      <c r="F37" s="511">
        <f t="shared" si="0"/>
        <v>0.1</v>
      </c>
      <c r="G37" s="32">
        <v>46477</v>
      </c>
      <c r="H37" s="616"/>
    </row>
    <row r="38" spans="2:8" ht="14.45">
      <c r="B38" s="470" t="s">
        <v>182</v>
      </c>
      <c r="C38" s="510" t="s">
        <v>44</v>
      </c>
      <c r="D38" s="510" t="s">
        <v>158</v>
      </c>
      <c r="E38" s="472">
        <v>15</v>
      </c>
      <c r="F38" s="511">
        <f t="shared" si="0"/>
        <v>15</v>
      </c>
      <c r="G38" s="32">
        <v>46477</v>
      </c>
      <c r="H38" s="615"/>
    </row>
    <row r="39" spans="2:8" ht="14.45">
      <c r="B39" s="476" t="s">
        <v>183</v>
      </c>
      <c r="C39" s="510" t="s">
        <v>44</v>
      </c>
      <c r="D39" s="510" t="s">
        <v>158</v>
      </c>
      <c r="E39" s="472">
        <v>0.32</v>
      </c>
      <c r="F39" s="511">
        <f t="shared" si="0"/>
        <v>0.32</v>
      </c>
      <c r="G39" s="32">
        <v>46477</v>
      </c>
      <c r="H39" s="615"/>
    </row>
    <row r="40" spans="2:8" ht="14.45">
      <c r="B40" s="509" t="s">
        <v>184</v>
      </c>
      <c r="C40" s="510" t="s">
        <v>44</v>
      </c>
      <c r="D40" s="510" t="s">
        <v>185</v>
      </c>
      <c r="E40" s="511">
        <v>20</v>
      </c>
      <c r="F40" s="511">
        <f t="shared" si="0"/>
        <v>20</v>
      </c>
      <c r="G40" s="32">
        <v>46477</v>
      </c>
      <c r="H40" s="614"/>
    </row>
    <row r="41" spans="2:8" ht="14.45">
      <c r="B41" s="470" t="s">
        <v>186</v>
      </c>
      <c r="C41" s="510" t="s">
        <v>44</v>
      </c>
      <c r="D41" s="510" t="s">
        <v>185</v>
      </c>
      <c r="E41" s="472">
        <v>0.3</v>
      </c>
      <c r="F41" s="511">
        <f t="shared" si="0"/>
        <v>0.3</v>
      </c>
      <c r="G41" s="32">
        <v>46477</v>
      </c>
      <c r="H41" s="615"/>
    </row>
    <row r="42" spans="2:8" ht="14.45">
      <c r="B42" s="476" t="s">
        <v>187</v>
      </c>
      <c r="C42" s="510" t="s">
        <v>44</v>
      </c>
      <c r="D42" s="510" t="s">
        <v>185</v>
      </c>
      <c r="E42" s="624">
        <v>0.16</v>
      </c>
      <c r="F42" s="511">
        <f t="shared" si="0"/>
        <v>0.16</v>
      </c>
      <c r="G42" s="32">
        <v>46477</v>
      </c>
      <c r="H42" s="616"/>
    </row>
    <row r="43" spans="2:8" ht="14.45">
      <c r="B43" s="470" t="s">
        <v>188</v>
      </c>
      <c r="C43" s="510" t="s">
        <v>44</v>
      </c>
      <c r="D43" s="510" t="s">
        <v>185</v>
      </c>
      <c r="E43" s="472">
        <v>5.0199999999999996</v>
      </c>
      <c r="F43" s="511">
        <v>5</v>
      </c>
      <c r="G43" s="32">
        <v>46477</v>
      </c>
      <c r="H43" s="615"/>
    </row>
    <row r="44" spans="2:8" ht="14.45">
      <c r="B44" s="482" t="s">
        <v>189</v>
      </c>
      <c r="C44" s="510" t="s">
        <v>44</v>
      </c>
      <c r="D44" s="510" t="s">
        <v>185</v>
      </c>
      <c r="E44" s="625">
        <v>100</v>
      </c>
      <c r="F44" s="511">
        <f t="shared" si="0"/>
        <v>100</v>
      </c>
      <c r="G44" s="32">
        <v>46843</v>
      </c>
      <c r="H44" s="617"/>
    </row>
    <row r="45" spans="2:8" ht="14.45">
      <c r="B45" s="482" t="s">
        <v>190</v>
      </c>
      <c r="C45" s="510" t="s">
        <v>44</v>
      </c>
      <c r="D45" s="510" t="s">
        <v>185</v>
      </c>
      <c r="E45" s="625">
        <v>37</v>
      </c>
      <c r="F45" s="625">
        <v>0</v>
      </c>
      <c r="G45" s="32" t="s">
        <v>46</v>
      </c>
      <c r="H45" s="617" t="s">
        <v>47</v>
      </c>
    </row>
    <row r="46" spans="2:8" ht="14.45">
      <c r="B46" s="470" t="s">
        <v>191</v>
      </c>
      <c r="C46" s="510" t="s">
        <v>44</v>
      </c>
      <c r="D46" s="510" t="s">
        <v>185</v>
      </c>
      <c r="E46" s="472">
        <v>20</v>
      </c>
      <c r="F46" s="511">
        <f t="shared" ref="F46:F51" si="1">+E46</f>
        <v>20</v>
      </c>
      <c r="G46" s="32">
        <v>46477</v>
      </c>
      <c r="H46" s="615"/>
    </row>
    <row r="47" spans="2:8" ht="14.45">
      <c r="B47" s="485" t="s">
        <v>192</v>
      </c>
      <c r="C47" s="510" t="s">
        <v>44</v>
      </c>
      <c r="D47" s="510" t="s">
        <v>185</v>
      </c>
      <c r="E47" s="625">
        <v>0.3</v>
      </c>
      <c r="F47" s="511">
        <f t="shared" si="1"/>
        <v>0.3</v>
      </c>
      <c r="G47" s="32">
        <v>46477</v>
      </c>
      <c r="H47" s="617"/>
    </row>
    <row r="48" spans="2:8" ht="14.45">
      <c r="B48" s="470" t="s">
        <v>193</v>
      </c>
      <c r="C48" s="510" t="s">
        <v>44</v>
      </c>
      <c r="D48" s="510" t="s">
        <v>185</v>
      </c>
      <c r="E48" s="472">
        <v>3.5</v>
      </c>
      <c r="F48" s="511">
        <f t="shared" si="1"/>
        <v>3.5</v>
      </c>
      <c r="G48" s="32">
        <v>46477</v>
      </c>
      <c r="H48" s="615"/>
    </row>
    <row r="49" spans="2:8" ht="14.45">
      <c r="B49" s="470" t="s">
        <v>194</v>
      </c>
      <c r="C49" s="510" t="s">
        <v>44</v>
      </c>
      <c r="D49" s="510" t="s">
        <v>185</v>
      </c>
      <c r="E49" s="472">
        <v>15</v>
      </c>
      <c r="F49" s="511">
        <f t="shared" si="1"/>
        <v>15</v>
      </c>
      <c r="G49" s="32">
        <v>46477</v>
      </c>
      <c r="H49" s="615"/>
    </row>
    <row r="50" spans="2:8" ht="14.45">
      <c r="B50" s="476" t="s">
        <v>195</v>
      </c>
      <c r="C50" s="510" t="s">
        <v>44</v>
      </c>
      <c r="D50" s="510" t="s">
        <v>185</v>
      </c>
      <c r="E50" s="624">
        <v>0.55000000000000004</v>
      </c>
      <c r="F50" s="511">
        <f t="shared" si="1"/>
        <v>0.55000000000000004</v>
      </c>
      <c r="G50" s="32">
        <v>46477</v>
      </c>
      <c r="H50" s="616"/>
    </row>
    <row r="51" spans="2:8" ht="14.45">
      <c r="B51" s="470" t="s">
        <v>196</v>
      </c>
      <c r="C51" s="510" t="s">
        <v>44</v>
      </c>
      <c r="D51" s="510" t="s">
        <v>185</v>
      </c>
      <c r="E51" s="472">
        <v>0.8</v>
      </c>
      <c r="F51" s="511">
        <f t="shared" si="1"/>
        <v>0.8</v>
      </c>
      <c r="G51" s="32">
        <v>46477</v>
      </c>
      <c r="H51" s="615"/>
    </row>
    <row r="52" spans="2:8" ht="14.45">
      <c r="B52" s="476" t="s">
        <v>197</v>
      </c>
      <c r="C52" s="510" t="s">
        <v>44</v>
      </c>
      <c r="D52" s="510" t="s">
        <v>185</v>
      </c>
      <c r="E52" s="472">
        <v>1.95</v>
      </c>
      <c r="F52" s="472">
        <v>0</v>
      </c>
      <c r="G52" s="32" t="s">
        <v>46</v>
      </c>
      <c r="H52" s="615"/>
    </row>
    <row r="53" spans="2:8" ht="14.45">
      <c r="B53" s="470" t="s">
        <v>198</v>
      </c>
      <c r="C53" s="510" t="s">
        <v>44</v>
      </c>
      <c r="D53" s="510" t="s">
        <v>185</v>
      </c>
      <c r="E53" s="472">
        <v>18.100000000000001</v>
      </c>
      <c r="F53" s="511">
        <f>+E53</f>
        <v>18.100000000000001</v>
      </c>
      <c r="G53" s="32">
        <v>46477</v>
      </c>
      <c r="H53" s="615"/>
    </row>
    <row r="54" spans="2:8" ht="14.45">
      <c r="B54" s="470" t="s">
        <v>199</v>
      </c>
      <c r="C54" s="510" t="s">
        <v>44</v>
      </c>
      <c r="D54" s="510" t="s">
        <v>185</v>
      </c>
      <c r="E54" s="472">
        <v>0.35</v>
      </c>
      <c r="F54" s="511">
        <f>+E54</f>
        <v>0.35</v>
      </c>
      <c r="G54" s="32">
        <v>46477</v>
      </c>
      <c r="H54" s="615"/>
    </row>
    <row r="55" spans="2:8" ht="14.45">
      <c r="B55" s="509" t="s">
        <v>200</v>
      </c>
      <c r="C55" s="510" t="s">
        <v>44</v>
      </c>
      <c r="D55" s="510" t="s">
        <v>201</v>
      </c>
      <c r="E55" s="511">
        <v>11</v>
      </c>
      <c r="F55" s="511">
        <f>+E55</f>
        <v>11</v>
      </c>
      <c r="G55" s="32">
        <v>46477</v>
      </c>
      <c r="H55" s="614"/>
    </row>
    <row r="56" spans="2:8" ht="14.45">
      <c r="B56" s="470" t="s">
        <v>202</v>
      </c>
      <c r="C56" s="510" t="s">
        <v>44</v>
      </c>
      <c r="D56" s="510" t="s">
        <v>201</v>
      </c>
      <c r="E56" s="472">
        <v>0.15</v>
      </c>
      <c r="F56" s="511">
        <f>+E56</f>
        <v>0.15</v>
      </c>
      <c r="G56" s="32">
        <v>46477</v>
      </c>
      <c r="H56" s="615"/>
    </row>
    <row r="57" spans="2:8" ht="14.45">
      <c r="B57" s="476" t="s">
        <v>203</v>
      </c>
      <c r="C57" s="510" t="s">
        <v>44</v>
      </c>
      <c r="D57" s="510" t="s">
        <v>201</v>
      </c>
      <c r="E57" s="624">
        <v>61.2</v>
      </c>
      <c r="F57" s="472">
        <v>0</v>
      </c>
      <c r="G57" s="32" t="s">
        <v>46</v>
      </c>
      <c r="H57" s="616" t="s">
        <v>47</v>
      </c>
    </row>
    <row r="58" spans="2:8" ht="14.45">
      <c r="B58" s="470" t="s">
        <v>204</v>
      </c>
      <c r="C58" s="510" t="s">
        <v>44</v>
      </c>
      <c r="D58" s="510" t="s">
        <v>201</v>
      </c>
      <c r="E58" s="472">
        <v>2.5</v>
      </c>
      <c r="F58" s="626">
        <v>2.5</v>
      </c>
      <c r="G58" s="32">
        <v>46477</v>
      </c>
      <c r="H58" s="615"/>
    </row>
    <row r="59" spans="2:8" ht="14.45">
      <c r="B59" s="482" t="s">
        <v>205</v>
      </c>
      <c r="C59" s="510" t="s">
        <v>44</v>
      </c>
      <c r="D59" s="510" t="s">
        <v>201</v>
      </c>
      <c r="E59" s="625">
        <v>4</v>
      </c>
      <c r="F59" s="511">
        <f>+E59</f>
        <v>4</v>
      </c>
      <c r="G59" s="32">
        <v>46477</v>
      </c>
      <c r="H59" s="617"/>
    </row>
    <row r="60" spans="2:8" ht="14.45">
      <c r="B60" s="482" t="s">
        <v>206</v>
      </c>
      <c r="C60" s="510" t="s">
        <v>44</v>
      </c>
      <c r="D60" s="510" t="s">
        <v>201</v>
      </c>
      <c r="E60" s="625">
        <v>75</v>
      </c>
      <c r="F60" s="625">
        <v>0</v>
      </c>
      <c r="G60" s="32" t="s">
        <v>46</v>
      </c>
      <c r="H60" s="617" t="s">
        <v>47</v>
      </c>
    </row>
    <row r="61" spans="2:8" ht="14.45">
      <c r="B61" s="470" t="s">
        <v>207</v>
      </c>
      <c r="C61" s="510" t="s">
        <v>44</v>
      </c>
      <c r="D61" s="510" t="s">
        <v>201</v>
      </c>
      <c r="E61" s="472">
        <v>16.5</v>
      </c>
      <c r="F61" s="511">
        <f t="shared" ref="F61:F66" si="2">+E61</f>
        <v>16.5</v>
      </c>
      <c r="G61" s="32">
        <v>46477</v>
      </c>
      <c r="H61" s="615"/>
    </row>
    <row r="62" spans="2:8" ht="14.45">
      <c r="B62" s="485" t="s">
        <v>208</v>
      </c>
      <c r="C62" s="510" t="s">
        <v>44</v>
      </c>
      <c r="D62" s="510" t="s">
        <v>201</v>
      </c>
      <c r="E62" s="625">
        <v>7.9</v>
      </c>
      <c r="F62" s="511">
        <f t="shared" si="2"/>
        <v>7.9</v>
      </c>
      <c r="G62" s="32">
        <v>46477</v>
      </c>
      <c r="H62" s="617"/>
    </row>
    <row r="63" spans="2:8" ht="14.45">
      <c r="B63" s="485" t="s">
        <v>209</v>
      </c>
      <c r="C63" s="510" t="s">
        <v>44</v>
      </c>
      <c r="D63" s="510" t="s">
        <v>201</v>
      </c>
      <c r="E63" s="625">
        <v>3</v>
      </c>
      <c r="F63" s="511">
        <f t="shared" si="2"/>
        <v>3</v>
      </c>
      <c r="G63" s="32">
        <v>46477</v>
      </c>
      <c r="H63" s="617"/>
    </row>
    <row r="64" spans="2:8" ht="14.45">
      <c r="B64" s="485" t="s">
        <v>210</v>
      </c>
      <c r="C64" s="510" t="s">
        <v>44</v>
      </c>
      <c r="D64" s="510" t="s">
        <v>201</v>
      </c>
      <c r="E64" s="625">
        <v>2.2000000000000002</v>
      </c>
      <c r="F64" s="511">
        <f t="shared" si="2"/>
        <v>2.2000000000000002</v>
      </c>
      <c r="G64" s="32">
        <v>46477</v>
      </c>
      <c r="H64" s="617"/>
    </row>
    <row r="65" spans="2:8" ht="14.45">
      <c r="B65" s="485" t="s">
        <v>211</v>
      </c>
      <c r="C65" s="510" t="s">
        <v>44</v>
      </c>
      <c r="D65" s="510" t="s">
        <v>201</v>
      </c>
      <c r="E65" s="625">
        <v>2</v>
      </c>
      <c r="F65" s="511">
        <f t="shared" si="2"/>
        <v>2</v>
      </c>
      <c r="G65" s="32">
        <v>46477</v>
      </c>
      <c r="H65" s="617"/>
    </row>
    <row r="66" spans="2:8" ht="14.45">
      <c r="B66" s="485" t="s">
        <v>212</v>
      </c>
      <c r="C66" s="510" t="s">
        <v>44</v>
      </c>
      <c r="D66" s="510" t="s">
        <v>201</v>
      </c>
      <c r="E66" s="625">
        <v>0.04</v>
      </c>
      <c r="F66" s="511">
        <f t="shared" si="2"/>
        <v>0.04</v>
      </c>
      <c r="G66" s="32">
        <v>46477</v>
      </c>
      <c r="H66" s="617"/>
    </row>
    <row r="67" spans="2:8" ht="14.45">
      <c r="B67" s="485" t="s">
        <v>213</v>
      </c>
      <c r="C67" s="510" t="s">
        <v>44</v>
      </c>
      <c r="D67" s="510" t="s">
        <v>201</v>
      </c>
      <c r="E67" s="625">
        <v>45</v>
      </c>
      <c r="F67" s="625">
        <v>0</v>
      </c>
      <c r="G67" s="32" t="s">
        <v>46</v>
      </c>
      <c r="H67" s="617" t="s">
        <v>47</v>
      </c>
    </row>
    <row r="68" spans="2:8" ht="14.45">
      <c r="B68" s="485" t="s">
        <v>214</v>
      </c>
      <c r="C68" s="510" t="s">
        <v>44</v>
      </c>
      <c r="D68" s="510" t="s">
        <v>201</v>
      </c>
      <c r="E68" s="625">
        <v>4</v>
      </c>
      <c r="F68" s="511">
        <f>+E68</f>
        <v>4</v>
      </c>
      <c r="G68" s="32">
        <v>46477</v>
      </c>
      <c r="H68" s="617"/>
    </row>
    <row r="69" spans="2:8" ht="14.45">
      <c r="B69" s="485" t="s">
        <v>215</v>
      </c>
      <c r="C69" s="510" t="s">
        <v>44</v>
      </c>
      <c r="D69" s="510" t="s">
        <v>201</v>
      </c>
      <c r="E69" s="625">
        <v>15</v>
      </c>
      <c r="F69" s="511">
        <f>+E69</f>
        <v>15</v>
      </c>
      <c r="G69" s="32">
        <v>46477</v>
      </c>
      <c r="H69" s="617"/>
    </row>
    <row r="70" spans="2:8" ht="14.45">
      <c r="B70" s="485" t="s">
        <v>216</v>
      </c>
      <c r="C70" s="510" t="s">
        <v>44</v>
      </c>
      <c r="D70" s="510" t="s">
        <v>201</v>
      </c>
      <c r="E70" s="625">
        <v>0.05</v>
      </c>
      <c r="F70" s="511">
        <f>+E70</f>
        <v>0.05</v>
      </c>
      <c r="G70" s="32">
        <v>46477</v>
      </c>
      <c r="H70" s="617"/>
    </row>
    <row r="71" spans="2:8" ht="14.45">
      <c r="B71" s="485" t="s">
        <v>217</v>
      </c>
      <c r="C71" s="510" t="s">
        <v>44</v>
      </c>
      <c r="D71" s="510" t="s">
        <v>201</v>
      </c>
      <c r="E71" s="625">
        <v>45</v>
      </c>
      <c r="F71" s="625">
        <v>0</v>
      </c>
      <c r="G71" s="32" t="s">
        <v>46</v>
      </c>
      <c r="H71" s="617" t="s">
        <v>47</v>
      </c>
    </row>
    <row r="72" spans="2:8" ht="14.45">
      <c r="B72" s="470" t="s">
        <v>218</v>
      </c>
      <c r="C72" s="510" t="s">
        <v>44</v>
      </c>
      <c r="D72" s="510" t="s">
        <v>201</v>
      </c>
      <c r="E72" s="472">
        <v>16.829999999999998</v>
      </c>
      <c r="F72" s="511">
        <f>+E72</f>
        <v>16.829999999999998</v>
      </c>
      <c r="G72" s="32">
        <v>46477</v>
      </c>
      <c r="H72" s="615"/>
    </row>
    <row r="73" spans="2:8" ht="14.45">
      <c r="B73" s="470" t="s">
        <v>219</v>
      </c>
      <c r="C73" s="510" t="s">
        <v>44</v>
      </c>
      <c r="D73" s="510" t="s">
        <v>201</v>
      </c>
      <c r="E73" s="472">
        <v>0.18</v>
      </c>
      <c r="F73" s="511">
        <f>+E73</f>
        <v>0.18</v>
      </c>
      <c r="G73" s="32">
        <v>46477</v>
      </c>
      <c r="H73" s="615"/>
    </row>
    <row r="74" spans="2:8" ht="14.45">
      <c r="B74" s="476" t="s">
        <v>220</v>
      </c>
      <c r="C74" s="510" t="s">
        <v>44</v>
      </c>
      <c r="D74" s="510" t="s">
        <v>201</v>
      </c>
      <c r="E74" s="624">
        <v>0.55000000000000004</v>
      </c>
      <c r="F74" s="511">
        <f>+E74</f>
        <v>0.55000000000000004</v>
      </c>
      <c r="G74" s="32">
        <v>46477</v>
      </c>
      <c r="H74" s="616"/>
    </row>
    <row r="75" spans="2:8" ht="14.45">
      <c r="B75" s="470" t="s">
        <v>221</v>
      </c>
      <c r="C75" s="510" t="s">
        <v>44</v>
      </c>
      <c r="D75" s="510" t="s">
        <v>201</v>
      </c>
      <c r="E75" s="472">
        <v>34</v>
      </c>
      <c r="F75" s="472">
        <v>0</v>
      </c>
      <c r="G75" s="32" t="s">
        <v>46</v>
      </c>
      <c r="H75" s="615" t="s">
        <v>47</v>
      </c>
    </row>
    <row r="76" spans="2:8" ht="14.45">
      <c r="B76" s="470" t="s">
        <v>222</v>
      </c>
      <c r="C76" s="510" t="s">
        <v>44</v>
      </c>
      <c r="D76" s="510" t="s">
        <v>201</v>
      </c>
      <c r="E76" s="472"/>
      <c r="F76" s="472"/>
      <c r="G76" s="32" t="s">
        <v>46</v>
      </c>
      <c r="H76" s="615"/>
    </row>
    <row r="77" spans="2:8" ht="14.45">
      <c r="B77" s="509" t="s">
        <v>223</v>
      </c>
      <c r="C77" s="510" t="s">
        <v>44</v>
      </c>
      <c r="D77" s="510" t="s">
        <v>224</v>
      </c>
      <c r="E77" s="511">
        <v>6</v>
      </c>
      <c r="F77" s="511">
        <f>+E77</f>
        <v>6</v>
      </c>
      <c r="G77" s="32">
        <v>46477</v>
      </c>
      <c r="H77" s="614"/>
    </row>
    <row r="78" spans="2:8" ht="14.45">
      <c r="B78" s="470" t="s">
        <v>225</v>
      </c>
      <c r="C78" s="510" t="s">
        <v>44</v>
      </c>
      <c r="D78" s="510" t="s">
        <v>224</v>
      </c>
      <c r="E78" s="472">
        <v>0.86</v>
      </c>
      <c r="F78" s="511">
        <f>+E78</f>
        <v>0.86</v>
      </c>
      <c r="G78" s="32">
        <v>46477</v>
      </c>
      <c r="H78" s="615"/>
    </row>
    <row r="79" spans="2:8" ht="14.45">
      <c r="B79" s="476" t="s">
        <v>226</v>
      </c>
      <c r="C79" s="510" t="s">
        <v>44</v>
      </c>
      <c r="D79" s="510" t="s">
        <v>224</v>
      </c>
      <c r="E79" s="624">
        <v>40</v>
      </c>
      <c r="F79" s="472">
        <v>0</v>
      </c>
      <c r="G79" s="32" t="s">
        <v>46</v>
      </c>
      <c r="H79" s="616" t="s">
        <v>47</v>
      </c>
    </row>
    <row r="80" spans="2:8" ht="14.45">
      <c r="B80" s="470" t="s">
        <v>227</v>
      </c>
      <c r="C80" s="510" t="s">
        <v>44</v>
      </c>
      <c r="D80" s="510" t="s">
        <v>224</v>
      </c>
      <c r="E80" s="472">
        <v>25</v>
      </c>
      <c r="F80" s="472">
        <v>0</v>
      </c>
      <c r="G80" s="32" t="s">
        <v>46</v>
      </c>
      <c r="H80" s="615" t="s">
        <v>47</v>
      </c>
    </row>
    <row r="81" spans="2:8" ht="14.45">
      <c r="B81" s="482" t="s">
        <v>228</v>
      </c>
      <c r="C81" s="510" t="s">
        <v>44</v>
      </c>
      <c r="D81" s="510" t="s">
        <v>224</v>
      </c>
      <c r="E81" s="625">
        <v>0.08</v>
      </c>
      <c r="F81" s="511">
        <f>+E81</f>
        <v>0.08</v>
      </c>
      <c r="G81" s="32">
        <v>46477</v>
      </c>
      <c r="H81" s="617"/>
    </row>
    <row r="82" spans="2:8" ht="14.45">
      <c r="B82" s="482" t="s">
        <v>229</v>
      </c>
      <c r="C82" s="510" t="s">
        <v>44</v>
      </c>
      <c r="D82" s="510" t="s">
        <v>224</v>
      </c>
      <c r="E82" s="625">
        <v>2</v>
      </c>
      <c r="F82" s="511">
        <f>+E82</f>
        <v>2</v>
      </c>
      <c r="G82" s="32">
        <v>46477</v>
      </c>
      <c r="H82" s="617"/>
    </row>
    <row r="83" spans="2:8" ht="14.45">
      <c r="B83" s="470" t="s">
        <v>230</v>
      </c>
      <c r="C83" s="510" t="s">
        <v>44</v>
      </c>
      <c r="D83" s="510" t="s">
        <v>224</v>
      </c>
      <c r="E83" s="472">
        <v>6</v>
      </c>
      <c r="F83" s="511">
        <f>+E83</f>
        <v>6</v>
      </c>
      <c r="G83" s="32">
        <v>46477</v>
      </c>
      <c r="H83" s="615"/>
    </row>
    <row r="84" spans="2:8" ht="14.45">
      <c r="B84" s="485" t="s">
        <v>231</v>
      </c>
      <c r="C84" s="510" t="s">
        <v>44</v>
      </c>
      <c r="D84" s="510" t="s">
        <v>224</v>
      </c>
      <c r="E84" s="625">
        <v>2.4</v>
      </c>
      <c r="F84" s="511">
        <f>+E84</f>
        <v>2.4</v>
      </c>
      <c r="G84" s="32">
        <v>46477</v>
      </c>
      <c r="H84" s="617"/>
    </row>
    <row r="85" spans="2:8" ht="14.45">
      <c r="B85" s="470" t="s">
        <v>232</v>
      </c>
      <c r="C85" s="510" t="s">
        <v>44</v>
      </c>
      <c r="D85" s="510" t="s">
        <v>224</v>
      </c>
      <c r="E85" s="472"/>
      <c r="F85" s="472"/>
      <c r="G85" s="32" t="s">
        <v>46</v>
      </c>
      <c r="H85" s="615"/>
    </row>
    <row r="86" spans="2:8" ht="14.45">
      <c r="B86" s="470" t="s">
        <v>233</v>
      </c>
      <c r="C86" s="510" t="s">
        <v>44</v>
      </c>
      <c r="D86" s="510" t="s">
        <v>224</v>
      </c>
      <c r="E86" s="472">
        <v>15</v>
      </c>
      <c r="F86" s="511">
        <f>+E86</f>
        <v>15</v>
      </c>
      <c r="G86" s="32">
        <v>46477</v>
      </c>
      <c r="H86" s="615"/>
    </row>
    <row r="87" spans="2:8" ht="14.45">
      <c r="B87" s="476" t="s">
        <v>234</v>
      </c>
      <c r="C87" s="510" t="s">
        <v>44</v>
      </c>
      <c r="D87" s="510" t="s">
        <v>224</v>
      </c>
      <c r="E87" s="624">
        <v>152.5</v>
      </c>
      <c r="F87" s="472">
        <v>0</v>
      </c>
      <c r="G87" s="32" t="s">
        <v>46</v>
      </c>
      <c r="H87" s="616" t="s">
        <v>47</v>
      </c>
    </row>
    <row r="88" spans="2:8" ht="14.45">
      <c r="B88" s="470" t="s">
        <v>235</v>
      </c>
      <c r="C88" s="510" t="s">
        <v>44</v>
      </c>
      <c r="D88" s="510" t="s">
        <v>224</v>
      </c>
      <c r="E88" s="472">
        <v>4</v>
      </c>
      <c r="F88" s="511">
        <f t="shared" ref="F88:F95" si="3">+E88</f>
        <v>4</v>
      </c>
      <c r="G88" s="32">
        <v>46477</v>
      </c>
      <c r="H88" s="615"/>
    </row>
    <row r="89" spans="2:8" ht="14.45">
      <c r="B89" s="476" t="s">
        <v>236</v>
      </c>
      <c r="C89" s="510" t="s">
        <v>44</v>
      </c>
      <c r="D89" s="510" t="s">
        <v>224</v>
      </c>
      <c r="E89" s="472">
        <v>8</v>
      </c>
      <c r="F89" s="511">
        <f t="shared" si="3"/>
        <v>8</v>
      </c>
      <c r="G89" s="32">
        <v>46477</v>
      </c>
      <c r="H89" s="615"/>
    </row>
    <row r="90" spans="2:8" ht="14.45">
      <c r="B90" s="470" t="s">
        <v>237</v>
      </c>
      <c r="C90" s="510" t="s">
        <v>44</v>
      </c>
      <c r="D90" s="510" t="s">
        <v>224</v>
      </c>
      <c r="E90" s="472">
        <v>8.4000000000000005E-2</v>
      </c>
      <c r="F90" s="511">
        <f t="shared" si="3"/>
        <v>8.4000000000000005E-2</v>
      </c>
      <c r="G90" s="32">
        <v>46477</v>
      </c>
      <c r="H90" s="615"/>
    </row>
    <row r="91" spans="2:8" ht="14.45">
      <c r="B91" s="509" t="s">
        <v>238</v>
      </c>
      <c r="C91" s="510" t="s">
        <v>44</v>
      </c>
      <c r="D91" s="510" t="s">
        <v>239</v>
      </c>
      <c r="E91" s="511">
        <v>1.2</v>
      </c>
      <c r="F91" s="511">
        <f t="shared" si="3"/>
        <v>1.2</v>
      </c>
      <c r="G91" s="32">
        <v>46477</v>
      </c>
      <c r="H91" s="614"/>
    </row>
    <row r="92" spans="2:8" ht="14.45">
      <c r="B92" s="470" t="s">
        <v>240</v>
      </c>
      <c r="C92" s="510" t="s">
        <v>44</v>
      </c>
      <c r="D92" s="510" t="s">
        <v>239</v>
      </c>
      <c r="E92" s="472">
        <v>0.21</v>
      </c>
      <c r="F92" s="511">
        <f t="shared" si="3"/>
        <v>0.21</v>
      </c>
      <c r="G92" s="32">
        <v>46477</v>
      </c>
      <c r="H92" s="615"/>
    </row>
    <row r="93" spans="2:8" ht="14.45">
      <c r="B93" s="476" t="s">
        <v>241</v>
      </c>
      <c r="C93" s="510" t="s">
        <v>44</v>
      </c>
      <c r="D93" s="510" t="s">
        <v>239</v>
      </c>
      <c r="E93" s="472">
        <v>0.65</v>
      </c>
      <c r="F93" s="511">
        <f t="shared" si="3"/>
        <v>0.65</v>
      </c>
      <c r="G93" s="32">
        <v>46477</v>
      </c>
      <c r="H93" s="615"/>
    </row>
    <row r="94" spans="2:8" ht="14.45">
      <c r="B94" s="470" t="s">
        <v>242</v>
      </c>
      <c r="C94" s="510" t="s">
        <v>44</v>
      </c>
      <c r="D94" s="510" t="s">
        <v>239</v>
      </c>
      <c r="E94" s="472">
        <v>1.25</v>
      </c>
      <c r="F94" s="511">
        <f t="shared" si="3"/>
        <v>1.25</v>
      </c>
      <c r="G94" s="32">
        <v>46477</v>
      </c>
      <c r="H94" s="615"/>
    </row>
    <row r="95" spans="2:8" ht="14.45">
      <c r="B95" s="482" t="s">
        <v>243</v>
      </c>
      <c r="C95" s="510" t="s">
        <v>44</v>
      </c>
      <c r="D95" s="510" t="s">
        <v>239</v>
      </c>
      <c r="E95" s="625">
        <v>1.2</v>
      </c>
      <c r="F95" s="511">
        <f t="shared" si="3"/>
        <v>1.2</v>
      </c>
      <c r="G95" s="32">
        <v>46477</v>
      </c>
      <c r="H95" s="617"/>
    </row>
    <row r="96" spans="2:8" ht="14.45">
      <c r="B96" s="482" t="s">
        <v>244</v>
      </c>
      <c r="C96" s="510" t="s">
        <v>44</v>
      </c>
      <c r="D96" s="510" t="s">
        <v>239</v>
      </c>
      <c r="E96" s="625">
        <v>1.25</v>
      </c>
      <c r="F96" s="626">
        <f>E96</f>
        <v>1.25</v>
      </c>
      <c r="G96" s="32">
        <v>46477</v>
      </c>
      <c r="H96" s="617"/>
    </row>
    <row r="97" spans="2:8" ht="14.45">
      <c r="B97" s="470" t="s">
        <v>245</v>
      </c>
      <c r="C97" s="510" t="s">
        <v>44</v>
      </c>
      <c r="D97" s="510" t="s">
        <v>239</v>
      </c>
      <c r="E97" s="472"/>
      <c r="F97" s="472"/>
      <c r="G97" s="32" t="s">
        <v>46</v>
      </c>
      <c r="H97" s="616" t="s">
        <v>47</v>
      </c>
    </row>
    <row r="98" spans="2:8" ht="14.45">
      <c r="B98" s="485" t="s">
        <v>246</v>
      </c>
      <c r="C98" s="510" t="s">
        <v>44</v>
      </c>
      <c r="D98" s="510" t="s">
        <v>239</v>
      </c>
      <c r="E98" s="625">
        <v>2.4</v>
      </c>
      <c r="F98" s="511">
        <f>+E98</f>
        <v>2.4</v>
      </c>
      <c r="G98" s="32">
        <v>46477</v>
      </c>
      <c r="H98" s="617"/>
    </row>
    <row r="99" spans="2:8" ht="14.45">
      <c r="B99" s="470" t="s">
        <v>247</v>
      </c>
      <c r="C99" s="510" t="s">
        <v>44</v>
      </c>
      <c r="D99" s="510" t="s">
        <v>239</v>
      </c>
      <c r="E99" s="472">
        <v>0</v>
      </c>
      <c r="F99" s="511">
        <f>+E99</f>
        <v>0</v>
      </c>
      <c r="G99" s="32">
        <v>46477</v>
      </c>
      <c r="H99" s="615"/>
    </row>
    <row r="100" spans="2:8" s="97" customFormat="1">
      <c r="B100" s="92" t="s">
        <v>248</v>
      </c>
      <c r="C100" s="93"/>
      <c r="D100" s="94"/>
      <c r="E100" s="962">
        <f>SUM(E14:E99)</f>
        <v>1160.0250000000003</v>
      </c>
      <c r="F100" s="962">
        <f t="shared" ref="F100" si="4">SUM(F14:F99)</f>
        <v>502.3549999999999</v>
      </c>
      <c r="G100" s="95"/>
      <c r="H100" s="96"/>
    </row>
    <row r="101" spans="2:8">
      <c r="B101" s="98"/>
      <c r="C101" s="99"/>
      <c r="D101" s="100"/>
      <c r="E101" s="101"/>
      <c r="F101" s="101"/>
      <c r="G101" s="102"/>
      <c r="H101" s="103"/>
    </row>
    <row r="102" spans="2:8">
      <c r="B102" s="505" t="s">
        <v>249</v>
      </c>
      <c r="C102" s="506" t="s">
        <v>44</v>
      </c>
      <c r="D102" s="507" t="s">
        <v>250</v>
      </c>
      <c r="E102" s="508">
        <v>300</v>
      </c>
      <c r="F102" s="508" t="s">
        <v>46</v>
      </c>
      <c r="G102" s="508" t="s">
        <v>46</v>
      </c>
      <c r="H102" s="618" t="s">
        <v>47</v>
      </c>
    </row>
    <row r="103" spans="2:8" s="97" customFormat="1">
      <c r="B103" s="92" t="s">
        <v>251</v>
      </c>
      <c r="C103" s="104"/>
      <c r="D103" s="94"/>
      <c r="E103" s="962">
        <v>300</v>
      </c>
      <c r="F103" s="95"/>
      <c r="G103" s="95"/>
      <c r="H103" s="96"/>
    </row>
    <row r="104" spans="2:8">
      <c r="B104" s="105"/>
      <c r="C104" s="105"/>
      <c r="D104" s="105"/>
      <c r="E104" s="106"/>
    </row>
    <row r="105" spans="2:8" ht="51.95">
      <c r="B105" s="29" t="s">
        <v>252</v>
      </c>
      <c r="C105" s="30" t="s">
        <v>151</v>
      </c>
      <c r="D105" s="30" t="s">
        <v>152</v>
      </c>
      <c r="E105" s="30" t="s">
        <v>153</v>
      </c>
      <c r="F105" s="30" t="s">
        <v>154</v>
      </c>
      <c r="G105" s="30" t="s">
        <v>253</v>
      </c>
      <c r="H105" s="91" t="s">
        <v>156</v>
      </c>
    </row>
    <row r="106" spans="2:8" ht="14.45">
      <c r="B106" s="509" t="s">
        <v>254</v>
      </c>
      <c r="C106" s="510" t="s">
        <v>78</v>
      </c>
      <c r="D106" s="510" t="s">
        <v>255</v>
      </c>
      <c r="E106" s="511">
        <v>50</v>
      </c>
      <c r="F106" s="511" t="s">
        <v>46</v>
      </c>
      <c r="G106" s="32" t="s">
        <v>46</v>
      </c>
      <c r="H106" s="614" t="s">
        <v>256</v>
      </c>
    </row>
    <row r="107" spans="2:8">
      <c r="B107" s="92" t="s">
        <v>257</v>
      </c>
      <c r="C107" s="93"/>
      <c r="D107" s="94"/>
      <c r="E107" s="962">
        <f>SUM(E106:E106)</f>
        <v>50</v>
      </c>
      <c r="F107" s="95">
        <f>SUM(F106:F106)</f>
        <v>0</v>
      </c>
      <c r="G107" s="95"/>
      <c r="H107" s="96"/>
    </row>
    <row r="108" spans="2:8">
      <c r="B108" s="105"/>
      <c r="C108" s="105"/>
      <c r="D108" s="105"/>
      <c r="E108" s="106"/>
    </row>
    <row r="109" spans="2:8">
      <c r="B109" s="105"/>
      <c r="C109" s="105"/>
      <c r="D109" s="105"/>
      <c r="E109" s="106"/>
    </row>
    <row r="110" spans="2:8" s="110" customFormat="1" ht="15.6">
      <c r="B110" s="107" t="s">
        <v>42</v>
      </c>
      <c r="C110" s="108"/>
      <c r="D110" s="108"/>
      <c r="E110" s="109"/>
      <c r="H110" s="111"/>
    </row>
    <row r="111" spans="2:8" s="110" customFormat="1" ht="15.6">
      <c r="B111" s="108" t="s">
        <v>139</v>
      </c>
      <c r="C111" s="108"/>
      <c r="D111" s="108"/>
      <c r="E111" s="109"/>
      <c r="H111" s="111"/>
    </row>
    <row r="112" spans="2:8" s="110" customFormat="1" ht="15.6">
      <c r="B112" s="108" t="s">
        <v>258</v>
      </c>
      <c r="C112" s="108"/>
      <c r="D112" s="108"/>
      <c r="E112" s="109"/>
      <c r="H112" s="111"/>
    </row>
    <row r="113" spans="2:8" s="110" customFormat="1" ht="15.6">
      <c r="B113" s="108" t="s">
        <v>259</v>
      </c>
      <c r="C113" s="108"/>
      <c r="D113" s="108"/>
      <c r="E113" s="109"/>
      <c r="H113" s="111"/>
    </row>
    <row r="114" spans="2:8" s="110" customFormat="1" ht="15.6">
      <c r="B114" s="108" t="s">
        <v>260</v>
      </c>
      <c r="C114" s="108"/>
      <c r="D114" s="108"/>
      <c r="E114" s="109"/>
      <c r="H114" s="111"/>
    </row>
    <row r="115" spans="2:8" s="110" customFormat="1" ht="15.6">
      <c r="B115" s="108" t="s">
        <v>261</v>
      </c>
      <c r="C115" s="108"/>
      <c r="D115" s="108"/>
      <c r="E115" s="109"/>
      <c r="H115" s="111"/>
    </row>
  </sheetData>
  <pageMargins left="0.7" right="0.7" top="0.75" bottom="0.75" header="0.3" footer="0.3"/>
  <pageSetup paperSize="9" scale="48" orientation="portrait"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9D16-406B-4BF7-BF99-17B17409FADF}">
  <sheetPr>
    <tabColor rgb="FF0097A9"/>
    <pageSetUpPr fitToPage="1"/>
  </sheetPr>
  <dimension ref="A2:DD87"/>
  <sheetViews>
    <sheetView showGridLines="0" zoomScale="84" zoomScaleNormal="84" zoomScaleSheetLayoutView="85" workbookViewId="0">
      <pane ySplit="2" topLeftCell="C27" activePane="bottomLeft" state="frozen"/>
      <selection pane="bottomLeft" activeCell="K27" sqref="K27"/>
    </sheetView>
  </sheetViews>
  <sheetFormatPr defaultColWidth="0" defaultRowHeight="12.6"/>
  <cols>
    <col min="1" max="1" width="2.375" style="112" customWidth="1"/>
    <col min="2" max="2" width="51.875" style="112" customWidth="1"/>
    <col min="3" max="3" width="39.5" style="112" customWidth="1"/>
    <col min="4" max="4" width="27.875" style="112" customWidth="1"/>
    <col min="5" max="5" width="19.75" style="113" customWidth="1"/>
    <col min="6" max="6" width="7.125" style="112" customWidth="1"/>
    <col min="7" max="7" width="8.5" style="112" bestFit="1" customWidth="1"/>
    <col min="8" max="8" width="7.125" style="112" customWidth="1"/>
    <col min="9" max="9" width="7.25" style="112" customWidth="1"/>
    <col min="10" max="13" width="7.125" style="112" customWidth="1"/>
    <col min="14" max="14" width="11.25" style="112" customWidth="1"/>
    <col min="15" max="17" width="7.125" style="112" customWidth="1"/>
    <col min="18" max="19" width="7.125" style="112" hidden="1" customWidth="1"/>
    <col min="20" max="108" width="0" style="112" hidden="1" customWidth="1"/>
    <col min="109" max="16384" width="7.125" style="112" hidden="1"/>
  </cols>
  <sheetData>
    <row r="2" spans="1:103" ht="14.1">
      <c r="B2" s="763" t="s">
        <v>262</v>
      </c>
      <c r="C2" s="764" t="s">
        <v>42</v>
      </c>
      <c r="D2" s="765" t="s">
        <v>263</v>
      </c>
      <c r="E2" s="765" t="s">
        <v>264</v>
      </c>
    </row>
    <row r="3" spans="1:103" s="120" customFormat="1" ht="15" customHeight="1">
      <c r="A3" s="112"/>
      <c r="B3" s="766" t="s">
        <v>265</v>
      </c>
      <c r="C3" s="117"/>
      <c r="D3" s="118" t="s">
        <v>266</v>
      </c>
      <c r="E3" s="394" t="s">
        <v>266</v>
      </c>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row>
    <row r="4" spans="1:103" ht="12.95">
      <c r="B4" s="767" t="s">
        <v>267</v>
      </c>
      <c r="C4" s="122"/>
      <c r="D4" s="123">
        <f>SUM(D12:D13)</f>
        <v>3386.3</v>
      </c>
      <c r="E4" s="768">
        <f>SUM(E12:E13)</f>
        <v>3338</v>
      </c>
    </row>
    <row r="5" spans="1:103" s="124" customFormat="1" ht="12.95">
      <c r="B5" s="767" t="s">
        <v>268</v>
      </c>
      <c r="C5" s="122"/>
      <c r="D5" s="123">
        <f>+D68</f>
        <v>4593</v>
      </c>
      <c r="E5" s="768">
        <f>+E68</f>
        <v>4868.6000000000004</v>
      </c>
    </row>
    <row r="6" spans="1:103" s="124" customFormat="1" ht="12.95">
      <c r="B6" s="767" t="s">
        <v>269</v>
      </c>
      <c r="C6" s="122"/>
      <c r="D6" s="123">
        <f>+D77</f>
        <v>3178.2</v>
      </c>
      <c r="E6" s="768">
        <f>+E77</f>
        <v>1952</v>
      </c>
    </row>
    <row r="7" spans="1:103" s="127" customFormat="1" ht="12.95">
      <c r="A7" s="112"/>
      <c r="B7" s="769" t="s">
        <v>270</v>
      </c>
      <c r="C7" s="770"/>
      <c r="D7" s="771">
        <f>SUM(D4:D6)</f>
        <v>11157.5</v>
      </c>
      <c r="E7" s="772">
        <f>SUM(E4:E6)</f>
        <v>10158.6</v>
      </c>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row>
    <row r="8" spans="1:103" ht="14.25" customHeight="1">
      <c r="B8" s="128"/>
      <c r="C8" s="128"/>
      <c r="D8" s="128"/>
      <c r="E8" s="129"/>
    </row>
    <row r="9" spans="1:103" ht="14.25" customHeight="1">
      <c r="B9" s="128"/>
      <c r="C9" s="128" t="s">
        <v>271</v>
      </c>
      <c r="D9" s="128"/>
      <c r="E9" s="963"/>
    </row>
    <row r="10" spans="1:103" ht="14.25" customHeight="1">
      <c r="B10" s="128"/>
      <c r="C10" s="128"/>
      <c r="D10" s="128"/>
      <c r="E10" s="129"/>
    </row>
    <row r="11" spans="1:103" s="120" customFormat="1" ht="12.95">
      <c r="A11" s="112"/>
      <c r="B11" s="773" t="s">
        <v>272</v>
      </c>
      <c r="C11" s="774"/>
      <c r="D11" s="775" t="s">
        <v>266</v>
      </c>
      <c r="E11" s="776" t="s">
        <v>266</v>
      </c>
      <c r="F11" s="112"/>
      <c r="G11" s="777"/>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row>
    <row r="12" spans="1:103">
      <c r="B12" s="778" t="s">
        <v>273</v>
      </c>
      <c r="C12" s="599"/>
      <c r="D12" s="619">
        <v>3071.4</v>
      </c>
      <c r="E12" s="779">
        <v>3037</v>
      </c>
    </row>
    <row r="13" spans="1:103" ht="24.95">
      <c r="B13" s="780" t="s">
        <v>274</v>
      </c>
      <c r="C13" s="781" t="s">
        <v>275</v>
      </c>
      <c r="D13" s="782">
        <v>314.89999999999998</v>
      </c>
      <c r="E13" s="602">
        <v>301</v>
      </c>
    </row>
    <row r="14" spans="1:103" ht="12.95">
      <c r="B14" s="128"/>
      <c r="C14" s="131"/>
      <c r="D14" s="131"/>
      <c r="E14" s="129"/>
    </row>
    <row r="15" spans="1:103" ht="12.95">
      <c r="B15" s="132" t="s">
        <v>276</v>
      </c>
      <c r="C15" s="133"/>
      <c r="D15" s="130" t="s">
        <v>266</v>
      </c>
      <c r="E15" s="130" t="s">
        <v>266</v>
      </c>
    </row>
    <row r="16" spans="1:103">
      <c r="B16" s="600" t="s">
        <v>43</v>
      </c>
      <c r="C16" s="601"/>
      <c r="D16" s="620">
        <v>91.4</v>
      </c>
      <c r="E16" s="602">
        <v>85</v>
      </c>
      <c r="G16" s="134"/>
      <c r="H16" s="135"/>
      <c r="P16" s="134"/>
    </row>
    <row r="17" spans="2:16">
      <c r="B17" s="603" t="s">
        <v>277</v>
      </c>
      <c r="C17" s="604"/>
      <c r="D17" s="621">
        <v>33.700000000000003</v>
      </c>
      <c r="E17" s="602">
        <v>53</v>
      </c>
      <c r="G17" s="134"/>
      <c r="H17" s="135"/>
      <c r="P17" s="134"/>
    </row>
    <row r="18" spans="2:16">
      <c r="B18" s="603" t="s">
        <v>50</v>
      </c>
      <c r="C18" s="604"/>
      <c r="D18" s="621">
        <v>255.1</v>
      </c>
      <c r="E18" s="602">
        <v>278.89999999999998</v>
      </c>
      <c r="P18" s="134"/>
    </row>
    <row r="19" spans="2:16" ht="24.95">
      <c r="B19" s="603" t="s">
        <v>278</v>
      </c>
      <c r="C19" s="604" t="s">
        <v>279</v>
      </c>
      <c r="D19" s="621">
        <v>652.4</v>
      </c>
      <c r="E19" s="602">
        <v>745</v>
      </c>
      <c r="G19" s="134"/>
      <c r="H19" s="135"/>
      <c r="P19" s="134"/>
    </row>
    <row r="20" spans="2:16">
      <c r="B20" s="603" t="s">
        <v>280</v>
      </c>
      <c r="C20" s="604"/>
      <c r="D20" s="621">
        <v>7.3</v>
      </c>
      <c r="E20" s="602">
        <v>7.3</v>
      </c>
      <c r="G20" s="134"/>
      <c r="H20" s="135"/>
      <c r="I20" s="135"/>
      <c r="P20" s="134"/>
    </row>
    <row r="21" spans="2:16">
      <c r="B21" s="603" t="s">
        <v>58</v>
      </c>
      <c r="C21" s="604"/>
      <c r="D21" s="621">
        <v>62.7</v>
      </c>
      <c r="E21" s="602">
        <v>62.4</v>
      </c>
      <c r="G21" s="134"/>
      <c r="H21" s="135"/>
      <c r="P21" s="134"/>
    </row>
    <row r="22" spans="2:16">
      <c r="B22" s="603" t="s">
        <v>59</v>
      </c>
      <c r="C22" s="604" t="s">
        <v>281</v>
      </c>
      <c r="D22" s="621">
        <v>139.6</v>
      </c>
      <c r="E22" s="602">
        <v>164.70000000000002</v>
      </c>
      <c r="G22" s="134"/>
      <c r="H22" s="135"/>
      <c r="P22" s="134"/>
    </row>
    <row r="23" spans="2:16">
      <c r="B23" s="603" t="s">
        <v>61</v>
      </c>
      <c r="C23" s="604"/>
      <c r="D23" s="621">
        <v>79.400000000000006</v>
      </c>
      <c r="E23" s="602">
        <v>80.099999999999994</v>
      </c>
      <c r="G23" s="134"/>
      <c r="H23" s="135"/>
      <c r="P23" s="134"/>
    </row>
    <row r="24" spans="2:16">
      <c r="B24" s="603" t="s">
        <v>62</v>
      </c>
      <c r="C24" s="604"/>
      <c r="D24" s="621">
        <v>197</v>
      </c>
      <c r="E24" s="602">
        <v>204.10000000000002</v>
      </c>
      <c r="G24" s="134"/>
      <c r="H24" s="135"/>
      <c r="P24" s="134"/>
    </row>
    <row r="25" spans="2:16">
      <c r="B25" s="603" t="s">
        <v>63</v>
      </c>
      <c r="C25" s="604" t="s">
        <v>282</v>
      </c>
      <c r="D25" s="621">
        <v>123</v>
      </c>
      <c r="E25" s="602">
        <v>127.9</v>
      </c>
      <c r="G25" s="134"/>
      <c r="H25" s="135"/>
      <c r="P25" s="134"/>
    </row>
    <row r="26" spans="2:16">
      <c r="B26" s="603" t="s">
        <v>283</v>
      </c>
      <c r="C26" s="604"/>
      <c r="D26" s="621">
        <v>332</v>
      </c>
      <c r="E26" s="602">
        <v>339.9</v>
      </c>
      <c r="G26" s="134"/>
      <c r="H26" s="135"/>
      <c r="P26" s="134"/>
    </row>
    <row r="27" spans="2:16">
      <c r="B27" s="603" t="s">
        <v>67</v>
      </c>
      <c r="C27" s="604"/>
      <c r="D27" s="621">
        <v>222.70000000000002</v>
      </c>
      <c r="E27" s="602">
        <v>239.8</v>
      </c>
      <c r="G27" s="134"/>
      <c r="H27" s="135"/>
      <c r="P27" s="134"/>
    </row>
    <row r="28" spans="2:16">
      <c r="B28" s="603" t="s">
        <v>284</v>
      </c>
      <c r="C28" s="604"/>
      <c r="D28" s="621">
        <v>155.19999999999999</v>
      </c>
      <c r="E28" s="602">
        <v>151.69999999999999</v>
      </c>
      <c r="G28" s="134"/>
      <c r="H28" s="135"/>
      <c r="P28" s="134"/>
    </row>
    <row r="29" spans="2:16">
      <c r="B29" s="603" t="s">
        <v>68</v>
      </c>
      <c r="C29" s="604"/>
      <c r="D29" s="621">
        <v>33.200000000000003</v>
      </c>
      <c r="E29" s="602">
        <v>35.799999999999997</v>
      </c>
      <c r="G29" s="134"/>
      <c r="H29" s="135"/>
      <c r="P29" s="134"/>
    </row>
    <row r="30" spans="2:16">
      <c r="B30" s="603" t="s">
        <v>69</v>
      </c>
      <c r="C30" s="604"/>
      <c r="D30" s="621">
        <v>179.1</v>
      </c>
      <c r="E30" s="602">
        <v>184.8</v>
      </c>
      <c r="P30" s="134"/>
    </row>
    <row r="31" spans="2:16">
      <c r="B31" s="603" t="s">
        <v>70</v>
      </c>
      <c r="C31" s="604" t="s">
        <v>281</v>
      </c>
      <c r="D31" s="621">
        <v>336.1</v>
      </c>
      <c r="E31" s="602">
        <v>365.2</v>
      </c>
      <c r="P31" s="134"/>
    </row>
    <row r="32" spans="2:16">
      <c r="B32" s="603" t="s">
        <v>71</v>
      </c>
      <c r="C32" s="604"/>
      <c r="D32" s="621">
        <v>31.9</v>
      </c>
      <c r="E32" s="602">
        <v>36.6</v>
      </c>
      <c r="G32" s="134"/>
      <c r="H32" s="135"/>
      <c r="P32" s="134"/>
    </row>
    <row r="33" spans="2:16">
      <c r="B33" s="603" t="s">
        <v>76</v>
      </c>
      <c r="C33" s="604"/>
      <c r="D33" s="621">
        <v>58.6</v>
      </c>
      <c r="E33" s="602">
        <v>63.4</v>
      </c>
      <c r="G33" s="134"/>
      <c r="H33" s="135"/>
      <c r="P33" s="134"/>
    </row>
    <row r="34" spans="2:16">
      <c r="B34" s="603" t="s">
        <v>285</v>
      </c>
      <c r="C34" s="604" t="s">
        <v>286</v>
      </c>
      <c r="D34" s="605"/>
      <c r="E34" s="602" t="s">
        <v>287</v>
      </c>
      <c r="G34" s="134"/>
      <c r="H34" s="135"/>
      <c r="P34" s="134"/>
    </row>
    <row r="35" spans="2:16" ht="12.95">
      <c r="B35" s="136" t="s">
        <v>288</v>
      </c>
      <c r="C35" s="137"/>
      <c r="D35" s="138">
        <f>SUM(D16:D34)</f>
        <v>2990.3999999999992</v>
      </c>
      <c r="E35" s="138">
        <f>SUM(E16:E34)</f>
        <v>3225.6000000000004</v>
      </c>
      <c r="G35" s="783"/>
      <c r="P35" s="134"/>
    </row>
    <row r="36" spans="2:16">
      <c r="B36" s="139" t="s">
        <v>289</v>
      </c>
      <c r="C36" s="140"/>
      <c r="D36" s="606">
        <v>17.2</v>
      </c>
      <c r="E36" s="602">
        <v>22.7</v>
      </c>
    </row>
    <row r="37" spans="2:16">
      <c r="B37" s="603" t="s">
        <v>81</v>
      </c>
      <c r="C37" s="140"/>
      <c r="D37" s="606">
        <v>86.5</v>
      </c>
      <c r="E37" s="602">
        <v>95.9</v>
      </c>
    </row>
    <row r="38" spans="2:16">
      <c r="B38" s="603" t="s">
        <v>290</v>
      </c>
      <c r="C38" s="140" t="s">
        <v>291</v>
      </c>
      <c r="D38" s="606"/>
      <c r="E38" s="602" t="s">
        <v>287</v>
      </c>
      <c r="P38" s="134"/>
    </row>
    <row r="39" spans="2:16">
      <c r="B39" s="603" t="s">
        <v>83</v>
      </c>
      <c r="C39" s="140"/>
      <c r="D39" s="606">
        <v>60.4</v>
      </c>
      <c r="E39" s="602">
        <v>70.900000000000006</v>
      </c>
      <c r="P39" s="134"/>
    </row>
    <row r="40" spans="2:16">
      <c r="B40" s="603" t="s">
        <v>84</v>
      </c>
      <c r="C40" s="140"/>
      <c r="D40" s="606">
        <v>86.4</v>
      </c>
      <c r="E40" s="602">
        <v>96.7</v>
      </c>
    </row>
    <row r="41" spans="2:16" ht="12.95">
      <c r="B41" s="136" t="s">
        <v>292</v>
      </c>
      <c r="C41" s="137"/>
      <c r="D41" s="141">
        <f>SUM(D36:D40)</f>
        <v>250.5</v>
      </c>
      <c r="E41" s="141">
        <f>SUM(E36:E40)</f>
        <v>286.2</v>
      </c>
      <c r="P41" s="134"/>
    </row>
    <row r="42" spans="2:16">
      <c r="B42" s="603" t="s">
        <v>293</v>
      </c>
      <c r="C42" s="604"/>
      <c r="D42" s="621">
        <v>72.400000000000006</v>
      </c>
      <c r="E42" s="602">
        <v>73.5</v>
      </c>
      <c r="G42" s="134"/>
      <c r="H42" s="135"/>
      <c r="P42" s="134"/>
    </row>
    <row r="43" spans="2:16">
      <c r="B43" s="603" t="s">
        <v>87</v>
      </c>
      <c r="C43" s="604"/>
      <c r="D43" s="621">
        <v>90</v>
      </c>
      <c r="E43" s="602">
        <v>97.9</v>
      </c>
      <c r="G43" s="134"/>
      <c r="H43" s="135"/>
      <c r="P43" s="134"/>
    </row>
    <row r="44" spans="2:16">
      <c r="B44" s="603" t="s">
        <v>294</v>
      </c>
      <c r="C44" s="604" t="s">
        <v>295</v>
      </c>
      <c r="D44" s="621">
        <v>73.099999999999994</v>
      </c>
      <c r="E44" s="602">
        <v>70</v>
      </c>
      <c r="G44" s="134"/>
      <c r="H44" s="135"/>
      <c r="P44" s="134"/>
    </row>
    <row r="45" spans="2:16">
      <c r="B45" s="603" t="s">
        <v>91</v>
      </c>
      <c r="C45" s="604"/>
      <c r="D45" s="621">
        <v>108.1</v>
      </c>
      <c r="E45" s="602">
        <v>106.5</v>
      </c>
      <c r="G45" s="134"/>
      <c r="H45" s="135"/>
      <c r="P45" s="134"/>
    </row>
    <row r="46" spans="2:16">
      <c r="B46" s="603" t="s">
        <v>92</v>
      </c>
      <c r="C46" s="604"/>
      <c r="D46" s="621">
        <v>20</v>
      </c>
      <c r="E46" s="602">
        <v>19.7</v>
      </c>
      <c r="G46" s="134"/>
      <c r="H46" s="135"/>
      <c r="P46" s="134"/>
    </row>
    <row r="47" spans="2:16">
      <c r="B47" s="603" t="s">
        <v>93</v>
      </c>
      <c r="C47" s="604"/>
      <c r="D47" s="621">
        <v>5.7</v>
      </c>
      <c r="E47" s="602">
        <v>5.2</v>
      </c>
      <c r="G47" s="134"/>
      <c r="H47" s="135"/>
      <c r="P47" s="134"/>
    </row>
    <row r="48" spans="2:16">
      <c r="B48" s="603" t="s">
        <v>94</v>
      </c>
      <c r="C48" s="604"/>
      <c r="D48" s="621">
        <v>26.4</v>
      </c>
      <c r="E48" s="602">
        <v>28.7</v>
      </c>
      <c r="G48" s="134"/>
      <c r="H48" s="135"/>
      <c r="P48" s="134"/>
    </row>
    <row r="49" spans="2:16">
      <c r="B49" s="603" t="s">
        <v>95</v>
      </c>
      <c r="C49" s="604"/>
      <c r="D49" s="621">
        <v>55.3</v>
      </c>
      <c r="E49" s="602">
        <v>56.9</v>
      </c>
      <c r="G49" s="134"/>
      <c r="H49" s="135"/>
      <c r="P49" s="134"/>
    </row>
    <row r="50" spans="2:16">
      <c r="B50" s="603" t="s">
        <v>96</v>
      </c>
      <c r="C50" s="604"/>
      <c r="D50" s="621">
        <v>68.599999999999994</v>
      </c>
      <c r="E50" s="602">
        <v>64.8</v>
      </c>
      <c r="G50" s="134"/>
      <c r="H50" s="135"/>
      <c r="P50" s="134"/>
    </row>
    <row r="51" spans="2:16">
      <c r="B51" s="603" t="s">
        <v>97</v>
      </c>
      <c r="C51" s="604"/>
      <c r="D51" s="621">
        <v>15</v>
      </c>
      <c r="E51" s="602">
        <v>19.399999999999999</v>
      </c>
      <c r="G51" s="134"/>
      <c r="H51" s="135"/>
      <c r="P51" s="134"/>
    </row>
    <row r="52" spans="2:16">
      <c r="B52" s="603" t="s">
        <v>296</v>
      </c>
      <c r="C52" s="604"/>
      <c r="D52" s="621">
        <v>175.8</v>
      </c>
      <c r="E52" s="602">
        <v>164.3</v>
      </c>
      <c r="G52" s="134"/>
      <c r="H52" s="135"/>
      <c r="P52" s="134"/>
    </row>
    <row r="53" spans="2:16" ht="24.95">
      <c r="B53" s="603" t="s">
        <v>297</v>
      </c>
      <c r="C53" s="604" t="s">
        <v>298</v>
      </c>
      <c r="D53" s="621">
        <v>75.2</v>
      </c>
      <c r="E53" s="602">
        <v>78.2</v>
      </c>
      <c r="G53" s="134"/>
      <c r="H53" s="135"/>
      <c r="P53" s="134"/>
    </row>
    <row r="54" spans="2:16">
      <c r="B54" s="603" t="s">
        <v>101</v>
      </c>
      <c r="C54" s="604"/>
      <c r="D54" s="621">
        <v>33.700000000000003</v>
      </c>
      <c r="E54" s="602">
        <v>36.299999999999997</v>
      </c>
      <c r="G54" s="134"/>
      <c r="H54" s="135"/>
      <c r="P54" s="134"/>
    </row>
    <row r="55" spans="2:16">
      <c r="B55" s="603" t="s">
        <v>102</v>
      </c>
      <c r="C55" s="604"/>
      <c r="D55" s="621">
        <v>49.2</v>
      </c>
      <c r="E55" s="602">
        <v>51.6</v>
      </c>
      <c r="G55" s="134"/>
      <c r="H55" s="135"/>
      <c r="P55" s="134"/>
    </row>
    <row r="56" spans="2:16">
      <c r="B56" s="603" t="s">
        <v>299</v>
      </c>
      <c r="C56" s="604"/>
      <c r="D56" s="621">
        <v>9.6999999999999993</v>
      </c>
      <c r="E56" s="602">
        <v>12.7</v>
      </c>
      <c r="G56" s="134"/>
      <c r="H56" s="135"/>
      <c r="P56" s="134"/>
    </row>
    <row r="57" spans="2:16">
      <c r="B57" s="603" t="s">
        <v>300</v>
      </c>
      <c r="C57" s="604"/>
      <c r="D57" s="621">
        <v>20</v>
      </c>
      <c r="E57" s="602"/>
      <c r="G57" s="134"/>
      <c r="H57" s="135"/>
      <c r="P57" s="134"/>
    </row>
    <row r="58" spans="2:16">
      <c r="B58" s="603" t="s">
        <v>107</v>
      </c>
      <c r="C58" s="604"/>
      <c r="D58" s="621">
        <v>57</v>
      </c>
      <c r="E58" s="602">
        <v>56</v>
      </c>
      <c r="G58" s="134"/>
      <c r="H58" s="135"/>
      <c r="P58" s="134"/>
    </row>
    <row r="59" spans="2:16">
      <c r="B59" s="603" t="s">
        <v>301</v>
      </c>
      <c r="C59" s="604" t="s">
        <v>295</v>
      </c>
      <c r="D59" s="621">
        <v>35.4</v>
      </c>
      <c r="E59" s="602">
        <v>33.200000000000003</v>
      </c>
      <c r="G59" s="134"/>
      <c r="H59" s="135"/>
      <c r="P59" s="134"/>
    </row>
    <row r="60" spans="2:16">
      <c r="B60" s="603" t="s">
        <v>302</v>
      </c>
      <c r="C60" s="604"/>
      <c r="D60" s="621">
        <v>32.799999999999997</v>
      </c>
      <c r="E60" s="602">
        <v>35.9</v>
      </c>
      <c r="G60" s="134"/>
      <c r="H60" s="135"/>
      <c r="P60" s="134"/>
    </row>
    <row r="61" spans="2:16">
      <c r="B61" s="603" t="s">
        <v>108</v>
      </c>
      <c r="C61" s="604"/>
      <c r="D61" s="621">
        <v>154.80000000000001</v>
      </c>
      <c r="E61" s="602">
        <v>167.9</v>
      </c>
      <c r="G61" s="134"/>
      <c r="H61" s="135"/>
      <c r="P61" s="134"/>
    </row>
    <row r="62" spans="2:16">
      <c r="B62" s="603" t="s">
        <v>113</v>
      </c>
      <c r="C62" s="604"/>
      <c r="D62" s="621">
        <v>18.2</v>
      </c>
      <c r="E62" s="602">
        <v>19.399999999999999</v>
      </c>
      <c r="G62" s="134"/>
      <c r="H62" s="135"/>
      <c r="P62" s="134"/>
    </row>
    <row r="63" spans="2:16">
      <c r="B63" s="603" t="s">
        <v>114</v>
      </c>
      <c r="C63" s="604"/>
      <c r="D63" s="621">
        <v>37</v>
      </c>
      <c r="E63" s="602">
        <v>35.200000000000003</v>
      </c>
      <c r="F63" s="783"/>
      <c r="G63" s="134"/>
      <c r="H63" s="135"/>
      <c r="P63" s="134"/>
    </row>
    <row r="64" spans="2:16">
      <c r="B64" s="603" t="s">
        <v>115</v>
      </c>
      <c r="C64" s="604"/>
      <c r="D64" s="621">
        <v>59.8</v>
      </c>
      <c r="E64" s="602">
        <v>68.2</v>
      </c>
      <c r="G64" s="134"/>
      <c r="H64" s="135"/>
      <c r="P64" s="134"/>
    </row>
    <row r="65" spans="1:16">
      <c r="B65" s="603" t="s">
        <v>303</v>
      </c>
      <c r="C65" s="604"/>
      <c r="D65" s="621">
        <v>58.9</v>
      </c>
      <c r="E65" s="602">
        <v>55.3</v>
      </c>
      <c r="G65" s="134"/>
      <c r="H65" s="135"/>
      <c r="P65" s="134"/>
    </row>
    <row r="66" spans="1:16" s="142" customFormat="1" ht="12.95">
      <c r="B66" s="136" t="s">
        <v>304</v>
      </c>
      <c r="C66" s="137"/>
      <c r="D66" s="141">
        <f>SUM(D42:D65)</f>
        <v>1352.1000000000004</v>
      </c>
      <c r="E66" s="141">
        <f>SUM(E42:E65)</f>
        <v>1356.8000000000002</v>
      </c>
      <c r="P66" s="143"/>
    </row>
    <row r="67" spans="1:16">
      <c r="B67" s="139"/>
      <c r="C67" s="140"/>
      <c r="D67" s="140"/>
      <c r="E67" s="144"/>
      <c r="P67" s="134"/>
    </row>
    <row r="68" spans="1:16" ht="12.95">
      <c r="B68" s="145" t="s">
        <v>305</v>
      </c>
      <c r="C68" s="146"/>
      <c r="D68" s="147">
        <f>+SUM(D41,D66,D35)</f>
        <v>4593</v>
      </c>
      <c r="E68" s="147">
        <f>+SUM(E41,E66,E35)</f>
        <v>4868.6000000000004</v>
      </c>
      <c r="P68" s="134"/>
    </row>
    <row r="69" spans="1:16" s="151" customFormat="1" ht="12.95">
      <c r="A69" s="148"/>
      <c r="B69" s="149"/>
      <c r="C69" s="149"/>
      <c r="D69" s="149"/>
      <c r="E69" s="150"/>
      <c r="P69" s="152"/>
    </row>
    <row r="70" spans="1:16" ht="12.95">
      <c r="B70" s="132" t="s">
        <v>306</v>
      </c>
      <c r="C70" s="153"/>
      <c r="D70" s="130" t="s">
        <v>266</v>
      </c>
      <c r="E70" s="130" t="s">
        <v>266</v>
      </c>
      <c r="P70" s="134"/>
    </row>
    <row r="71" spans="1:16">
      <c r="B71" s="607" t="s">
        <v>118</v>
      </c>
      <c r="C71" s="608"/>
      <c r="D71" s="622">
        <v>1452.87</v>
      </c>
      <c r="E71" s="602">
        <v>345.3</v>
      </c>
      <c r="P71" s="134"/>
    </row>
    <row r="72" spans="1:16">
      <c r="B72" s="607" t="s">
        <v>123</v>
      </c>
      <c r="C72" s="608" t="s">
        <v>307</v>
      </c>
      <c r="D72" s="622">
        <v>787.37</v>
      </c>
      <c r="E72" s="602">
        <v>864.4</v>
      </c>
      <c r="P72" s="134"/>
    </row>
    <row r="73" spans="1:16">
      <c r="B73" s="139" t="s">
        <v>133</v>
      </c>
      <c r="C73" s="609" t="s">
        <v>308</v>
      </c>
      <c r="D73" s="609"/>
      <c r="E73" s="602" t="s">
        <v>287</v>
      </c>
      <c r="P73" s="134"/>
    </row>
    <row r="74" spans="1:16">
      <c r="B74" s="139" t="s">
        <v>126</v>
      </c>
      <c r="C74" s="609"/>
      <c r="D74" s="623">
        <v>934.96</v>
      </c>
      <c r="E74" s="602">
        <v>742.30000000000007</v>
      </c>
      <c r="P74" s="134"/>
    </row>
    <row r="75" spans="1:16">
      <c r="B75" s="139" t="s">
        <v>309</v>
      </c>
      <c r="C75" s="140"/>
      <c r="D75" s="606">
        <v>3</v>
      </c>
      <c r="E75" s="602"/>
      <c r="P75" s="134"/>
    </row>
    <row r="76" spans="1:16">
      <c r="B76" s="610" t="s">
        <v>310</v>
      </c>
      <c r="C76" s="611" t="s">
        <v>311</v>
      </c>
      <c r="D76" s="612"/>
      <c r="E76" s="602" t="s">
        <v>287</v>
      </c>
      <c r="P76" s="134"/>
    </row>
    <row r="77" spans="1:16" ht="12.95">
      <c r="B77" s="145" t="s">
        <v>312</v>
      </c>
      <c r="C77" s="146"/>
      <c r="D77" s="147">
        <f>SUM(D71:D76)</f>
        <v>3178.2</v>
      </c>
      <c r="E77" s="147">
        <f>SUM(E71:E76)</f>
        <v>1952</v>
      </c>
      <c r="P77" s="134"/>
    </row>
    <row r="78" spans="1:16" s="154" customFormat="1">
      <c r="E78" s="155"/>
    </row>
    <row r="79" spans="1:16" ht="12.95">
      <c r="B79" s="132" t="s">
        <v>313</v>
      </c>
      <c r="C79" s="153"/>
      <c r="D79" s="130" t="s">
        <v>266</v>
      </c>
      <c r="E79" s="130" t="s">
        <v>266</v>
      </c>
      <c r="P79" s="134"/>
    </row>
    <row r="80" spans="1:16">
      <c r="B80" s="607" t="s">
        <v>45</v>
      </c>
      <c r="C80" s="608"/>
      <c r="D80" s="622">
        <v>530</v>
      </c>
      <c r="E80" s="602">
        <v>455</v>
      </c>
      <c r="P80" s="134"/>
    </row>
    <row r="81" spans="1:16">
      <c r="B81" s="607" t="s">
        <v>119</v>
      </c>
      <c r="C81" s="608"/>
      <c r="D81" s="622">
        <v>701.2</v>
      </c>
      <c r="E81" s="602">
        <v>106.2</v>
      </c>
      <c r="P81" s="134"/>
    </row>
    <row r="82" spans="1:16" ht="12.95">
      <c r="B82" s="145" t="s">
        <v>314</v>
      </c>
      <c r="C82" s="146"/>
      <c r="D82" s="147">
        <f>SUM(D80:D81)</f>
        <v>1231.2</v>
      </c>
      <c r="E82" s="147">
        <f>SUM(E80:E81)</f>
        <v>561.20000000000005</v>
      </c>
      <c r="P82" s="134"/>
    </row>
    <row r="83" spans="1:16" s="154" customFormat="1">
      <c r="E83" s="155"/>
    </row>
    <row r="84" spans="1:16" ht="12.95">
      <c r="A84" s="156"/>
      <c r="B84" s="157" t="s">
        <v>42</v>
      </c>
    </row>
    <row r="85" spans="1:16" ht="12.95">
      <c r="B85" s="158" t="s">
        <v>315</v>
      </c>
    </row>
    <row r="86" spans="1:16" ht="12.95">
      <c r="B86" s="158" t="s">
        <v>316</v>
      </c>
    </row>
    <row r="87" spans="1:16" ht="12.95">
      <c r="B87" s="158" t="s">
        <v>317</v>
      </c>
    </row>
  </sheetData>
  <pageMargins left="0.7" right="0.7" top="0.75" bottom="0.75" header="0.3" footer="0.3"/>
  <pageSetup paperSize="9" scale="71" orientation="portrait"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760B9-7846-4DE7-8BC7-EBB50160BF49}">
  <sheetPr>
    <tabColor rgb="FF0097A9"/>
    <pageSetUpPr fitToPage="1"/>
  </sheetPr>
  <dimension ref="B1:M73"/>
  <sheetViews>
    <sheetView zoomScale="115" zoomScaleNormal="115" zoomScaleSheetLayoutView="115" workbookViewId="0">
      <pane ySplit="14" topLeftCell="A36" activePane="bottomLeft" state="frozen"/>
      <selection pane="bottomLeft" activeCell="L36" sqref="L36"/>
    </sheetView>
  </sheetViews>
  <sheetFormatPr defaultColWidth="8" defaultRowHeight="12.6"/>
  <cols>
    <col min="1" max="1" width="2.625" style="70" customWidth="1"/>
    <col min="2" max="2" width="21.625" style="70" customWidth="1"/>
    <col min="3" max="3" width="14.125" style="70" customWidth="1"/>
    <col min="4" max="4" width="12.25" style="70" customWidth="1"/>
    <col min="5" max="5" width="14.5" style="70" customWidth="1"/>
    <col min="6" max="6" width="13.5" style="70" bestFit="1" customWidth="1"/>
    <col min="7" max="7" width="14.75" style="70" customWidth="1"/>
    <col min="8" max="8" width="19.75" style="70" bestFit="1" customWidth="1"/>
    <col min="9" max="9" width="13" style="70" customWidth="1"/>
    <col min="10" max="10" width="70.125" style="70" customWidth="1"/>
    <col min="11" max="16384" width="8" style="70"/>
  </cols>
  <sheetData>
    <row r="1" spans="2:10">
      <c r="B1" s="154"/>
      <c r="C1" s="154"/>
      <c r="D1" s="154"/>
      <c r="E1" s="154"/>
      <c r="F1" s="154"/>
      <c r="G1" s="154"/>
      <c r="H1" s="154"/>
      <c r="I1" s="154"/>
    </row>
    <row r="2" spans="2:10" ht="14.1">
      <c r="B2" s="159" t="s">
        <v>318</v>
      </c>
      <c r="C2" s="160"/>
      <c r="D2" s="160"/>
      <c r="E2" s="160"/>
      <c r="F2" s="160"/>
      <c r="G2" s="160"/>
      <c r="H2" s="160"/>
      <c r="I2" s="161"/>
    </row>
    <row r="3" spans="2:10" ht="13.5" customHeight="1">
      <c r="B3" s="162" t="s">
        <v>16</v>
      </c>
      <c r="C3" s="501"/>
      <c r="D3" s="501"/>
      <c r="E3" s="501"/>
      <c r="F3" s="501"/>
      <c r="G3" s="501"/>
      <c r="H3" s="501"/>
      <c r="I3" s="163"/>
    </row>
    <row r="4" spans="2:10" ht="12.95">
      <c r="B4" s="744" t="s">
        <v>319</v>
      </c>
      <c r="C4" s="746" t="s">
        <v>320</v>
      </c>
      <c r="D4" s="744" t="s">
        <v>321</v>
      </c>
      <c r="E4" s="745"/>
      <c r="F4" s="746" t="s">
        <v>320</v>
      </c>
      <c r="G4" s="744" t="s">
        <v>322</v>
      </c>
      <c r="H4" s="745"/>
      <c r="I4" s="746" t="s">
        <v>320</v>
      </c>
    </row>
    <row r="5" spans="2:10">
      <c r="B5" s="162" t="s">
        <v>323</v>
      </c>
      <c r="C5" s="502">
        <f>G28</f>
        <v>2351</v>
      </c>
      <c r="D5" s="162" t="s">
        <v>324</v>
      </c>
      <c r="E5" s="747"/>
      <c r="F5" s="502">
        <f>SUMIF($C$15:$C$54,"Onshore Wind",$G$15:$G$54)</f>
        <v>4172</v>
      </c>
      <c r="G5" s="162" t="s">
        <v>325</v>
      </c>
      <c r="H5" s="747"/>
      <c r="I5" s="968">
        <f>G15+G16+G17+G19+G20+G21+G22+G23+G29+G30+G31+G32+G34+G37+G38+G39+G45+G46+G47+G48+G54+G52+81</f>
        <v>12324</v>
      </c>
    </row>
    <row r="6" spans="2:10">
      <c r="B6" s="162" t="s">
        <v>326</v>
      </c>
      <c r="C6" s="502">
        <f>G43</f>
        <v>3957</v>
      </c>
      <c r="D6" s="162" t="s">
        <v>327</v>
      </c>
      <c r="E6" s="747"/>
      <c r="F6" s="502">
        <f>SUMIF($C$15:$C$54,$C$17,$G$15:$G$54)</f>
        <v>10271</v>
      </c>
      <c r="G6" s="162" t="s">
        <v>328</v>
      </c>
      <c r="H6" s="747"/>
      <c r="I6" s="502">
        <f>G18+G40+G41+G44+G49+G33-81</f>
        <v>2028</v>
      </c>
      <c r="J6" s="164"/>
    </row>
    <row r="7" spans="2:10">
      <c r="B7" s="162" t="s">
        <v>329</v>
      </c>
      <c r="C7" s="502">
        <f>G55</f>
        <v>12818</v>
      </c>
      <c r="D7" s="162" t="s">
        <v>250</v>
      </c>
      <c r="E7" s="747"/>
      <c r="F7" s="502">
        <f>SUMIF($C$15:$C$54,$C$37,$G$15:$G$54)</f>
        <v>1296</v>
      </c>
      <c r="G7" s="162" t="s">
        <v>330</v>
      </c>
      <c r="H7" s="747"/>
      <c r="I7" s="502">
        <f>G25+G35+G50</f>
        <v>908</v>
      </c>
      <c r="J7" s="810"/>
    </row>
    <row r="8" spans="2:10">
      <c r="B8" s="162"/>
      <c r="C8" s="750"/>
      <c r="D8" s="162" t="s">
        <v>331</v>
      </c>
      <c r="E8" s="747"/>
      <c r="F8" s="502">
        <f>G20+G21+G22+G23+G38+G39+G40+G41+G52+G53+G54</f>
        <v>3387</v>
      </c>
      <c r="G8" s="162" t="s">
        <v>332</v>
      </c>
      <c r="H8" s="747"/>
      <c r="I8" s="502">
        <f>G36+G26+G27+G51+G24</f>
        <v>1579</v>
      </c>
    </row>
    <row r="9" spans="2:10">
      <c r="B9" s="162"/>
      <c r="C9" s="750"/>
      <c r="D9" s="162"/>
      <c r="E9" s="747"/>
      <c r="F9" s="502"/>
      <c r="G9" s="162" t="s">
        <v>333</v>
      </c>
      <c r="H9" s="747"/>
      <c r="I9" s="502">
        <f>G42</f>
        <v>1018</v>
      </c>
    </row>
    <row r="10" spans="2:10">
      <c r="B10" s="162"/>
      <c r="C10" s="750"/>
      <c r="D10" s="162"/>
      <c r="E10" s="747"/>
      <c r="F10" s="502"/>
      <c r="G10" s="162" t="s">
        <v>334</v>
      </c>
      <c r="H10" s="747"/>
      <c r="I10" s="502">
        <f>G53</f>
        <v>1269</v>
      </c>
    </row>
    <row r="11" spans="2:10" ht="12.95">
      <c r="B11" s="165" t="s">
        <v>335</v>
      </c>
      <c r="C11" s="503">
        <f>SUM(C5:C7)</f>
        <v>19126</v>
      </c>
      <c r="D11" s="748" t="s">
        <v>335</v>
      </c>
      <c r="E11" s="747"/>
      <c r="F11" s="503">
        <f>SUM(F5:F8)</f>
        <v>19126</v>
      </c>
      <c r="G11" s="748" t="s">
        <v>335</v>
      </c>
      <c r="H11" s="747"/>
      <c r="I11" s="969">
        <f>SUM(I5:I10)</f>
        <v>19126</v>
      </c>
    </row>
    <row r="12" spans="2:10" ht="12.95">
      <c r="B12" s="752" t="s">
        <v>336</v>
      </c>
      <c r="C12" s="751" t="str">
        <f>G66</f>
        <v>~ 10GW</v>
      </c>
      <c r="D12" s="166"/>
      <c r="E12" s="168"/>
      <c r="F12" s="749"/>
      <c r="G12" s="752"/>
      <c r="H12" s="167"/>
      <c r="I12" s="169"/>
    </row>
    <row r="13" spans="2:10" ht="12.95">
      <c r="B13" s="170"/>
    </row>
    <row r="14" spans="2:10" s="170" customFormat="1" ht="14.25" customHeight="1">
      <c r="B14" s="171" t="s">
        <v>337</v>
      </c>
      <c r="C14" s="130" t="s">
        <v>338</v>
      </c>
      <c r="D14" s="130" t="s">
        <v>151</v>
      </c>
      <c r="E14" s="130" t="s">
        <v>29</v>
      </c>
      <c r="F14" s="130" t="s">
        <v>339</v>
      </c>
      <c r="G14" s="130" t="s">
        <v>340</v>
      </c>
      <c r="H14" s="130" t="s">
        <v>341</v>
      </c>
      <c r="I14" s="987" t="s">
        <v>42</v>
      </c>
      <c r="J14" s="988"/>
    </row>
    <row r="15" spans="2:10">
      <c r="B15" s="455" t="s">
        <v>309</v>
      </c>
      <c r="C15" s="456" t="s">
        <v>342</v>
      </c>
      <c r="D15" s="456" t="s">
        <v>78</v>
      </c>
      <c r="E15" s="643">
        <v>1200</v>
      </c>
      <c r="F15" s="644">
        <v>0.4</v>
      </c>
      <c r="G15" s="643">
        <f t="shared" ref="G15:G17" si="0">E15*F15</f>
        <v>480</v>
      </c>
      <c r="H15" s="456" t="s">
        <v>343</v>
      </c>
      <c r="I15" s="1061" t="s">
        <v>344</v>
      </c>
      <c r="J15" s="1062"/>
    </row>
    <row r="16" spans="2:10">
      <c r="B16" s="455" t="s">
        <v>345</v>
      </c>
      <c r="C16" s="456" t="s">
        <v>342</v>
      </c>
      <c r="D16" s="456" t="s">
        <v>78</v>
      </c>
      <c r="E16" s="643">
        <v>1200</v>
      </c>
      <c r="F16" s="644">
        <v>0.4</v>
      </c>
      <c r="G16" s="643">
        <f t="shared" si="0"/>
        <v>480</v>
      </c>
      <c r="H16" s="456" t="s">
        <v>343</v>
      </c>
      <c r="I16" s="1061" t="s">
        <v>346</v>
      </c>
      <c r="J16" s="1062"/>
    </row>
    <row r="17" spans="2:10">
      <c r="B17" s="455" t="s">
        <v>347</v>
      </c>
      <c r="C17" s="456" t="s">
        <v>342</v>
      </c>
      <c r="D17" s="456" t="s">
        <v>78</v>
      </c>
      <c r="E17" s="643">
        <v>1200</v>
      </c>
      <c r="F17" s="644">
        <v>0.4</v>
      </c>
      <c r="G17" s="643">
        <f t="shared" si="0"/>
        <v>480</v>
      </c>
      <c r="H17" s="456" t="s">
        <v>343</v>
      </c>
      <c r="I17" s="1061" t="s">
        <v>346</v>
      </c>
      <c r="J17" s="1062"/>
    </row>
    <row r="18" spans="2:10">
      <c r="B18" s="455" t="s">
        <v>348</v>
      </c>
      <c r="C18" s="456" t="s">
        <v>349</v>
      </c>
      <c r="D18" s="456" t="s">
        <v>350</v>
      </c>
      <c r="E18" s="643">
        <v>101</v>
      </c>
      <c r="F18" s="644">
        <v>1</v>
      </c>
      <c r="G18" s="643">
        <f>E18*F18</f>
        <v>101</v>
      </c>
      <c r="H18" s="456" t="s">
        <v>46</v>
      </c>
      <c r="I18" s="459" t="s">
        <v>351</v>
      </c>
      <c r="J18" s="460"/>
    </row>
    <row r="19" spans="2:10">
      <c r="B19" s="455" t="s">
        <v>352</v>
      </c>
      <c r="C19" s="456" t="s">
        <v>349</v>
      </c>
      <c r="D19" s="456" t="s">
        <v>44</v>
      </c>
      <c r="E19" s="643">
        <v>50</v>
      </c>
      <c r="F19" s="644">
        <v>1</v>
      </c>
      <c r="G19" s="643">
        <f>E19*F19</f>
        <v>50</v>
      </c>
      <c r="H19" s="456" t="s">
        <v>46</v>
      </c>
      <c r="I19" s="1061" t="s">
        <v>353</v>
      </c>
      <c r="J19" s="1062"/>
    </row>
    <row r="20" spans="2:10">
      <c r="B20" s="463" t="s">
        <v>354</v>
      </c>
      <c r="C20" s="465" t="s">
        <v>355</v>
      </c>
      <c r="D20" s="456" t="s">
        <v>78</v>
      </c>
      <c r="E20" s="645">
        <v>30</v>
      </c>
      <c r="F20" s="644">
        <v>1</v>
      </c>
      <c r="G20" s="645">
        <v>31</v>
      </c>
      <c r="H20" s="456" t="s">
        <v>46</v>
      </c>
      <c r="I20" s="466"/>
      <c r="J20" s="467"/>
    </row>
    <row r="21" spans="2:10">
      <c r="B21" s="463" t="s">
        <v>356</v>
      </c>
      <c r="C21" s="465" t="s">
        <v>357</v>
      </c>
      <c r="D21" s="465" t="s">
        <v>78</v>
      </c>
      <c r="E21" s="645">
        <v>150</v>
      </c>
      <c r="F21" s="646">
        <v>1</v>
      </c>
      <c r="G21" s="645">
        <f t="shared" ref="G21:G22" si="1">E21*F21</f>
        <v>150</v>
      </c>
      <c r="H21" s="456" t="s">
        <v>46</v>
      </c>
      <c r="I21" s="1063"/>
      <c r="J21" s="1064"/>
    </row>
    <row r="22" spans="2:10">
      <c r="B22" s="463" t="s">
        <v>358</v>
      </c>
      <c r="C22" s="465" t="s">
        <v>357</v>
      </c>
      <c r="D22" s="465" t="s">
        <v>78</v>
      </c>
      <c r="E22" s="645">
        <v>320</v>
      </c>
      <c r="F22" s="646">
        <v>1</v>
      </c>
      <c r="G22" s="645">
        <f t="shared" si="1"/>
        <v>320</v>
      </c>
      <c r="H22" s="465" t="s">
        <v>46</v>
      </c>
      <c r="I22" s="1063"/>
      <c r="J22" s="1064"/>
    </row>
    <row r="23" spans="2:10">
      <c r="B23" s="468" t="s">
        <v>359</v>
      </c>
      <c r="C23" s="456" t="s">
        <v>357</v>
      </c>
      <c r="D23" s="456" t="s">
        <v>78</v>
      </c>
      <c r="E23" s="643">
        <v>150</v>
      </c>
      <c r="F23" s="644">
        <v>1</v>
      </c>
      <c r="G23" s="643">
        <f>E23*F23</f>
        <v>150</v>
      </c>
      <c r="H23" s="456" t="s">
        <v>46</v>
      </c>
      <c r="I23" s="456"/>
      <c r="J23" s="469"/>
    </row>
    <row r="24" spans="2:10">
      <c r="B24" s="468" t="s">
        <v>360</v>
      </c>
      <c r="C24" s="456" t="s">
        <v>349</v>
      </c>
      <c r="D24" s="456" t="s">
        <v>361</v>
      </c>
      <c r="E24" s="643">
        <v>28</v>
      </c>
      <c r="F24" s="644">
        <v>1</v>
      </c>
      <c r="G24" s="643">
        <f>F24*E24</f>
        <v>28</v>
      </c>
      <c r="H24" s="456" t="s">
        <v>46</v>
      </c>
      <c r="I24" s="456"/>
      <c r="J24" s="469"/>
    </row>
    <row r="25" spans="2:10">
      <c r="B25" s="468" t="s">
        <v>362</v>
      </c>
      <c r="C25" s="456" t="s">
        <v>349</v>
      </c>
      <c r="D25" s="456" t="s">
        <v>363</v>
      </c>
      <c r="E25" s="643">
        <v>64</v>
      </c>
      <c r="F25" s="644">
        <v>1</v>
      </c>
      <c r="G25" s="643">
        <f>F25*E25</f>
        <v>64</v>
      </c>
      <c r="H25" s="456" t="s">
        <v>46</v>
      </c>
      <c r="I25" s="456"/>
      <c r="J25" s="469"/>
    </row>
    <row r="26" spans="2:10" ht="24.95">
      <c r="B26" s="468" t="s">
        <v>364</v>
      </c>
      <c r="C26" s="456" t="s">
        <v>349</v>
      </c>
      <c r="D26" s="499" t="s">
        <v>365</v>
      </c>
      <c r="E26" s="643">
        <v>7</v>
      </c>
      <c r="F26" s="644">
        <v>1</v>
      </c>
      <c r="G26" s="643">
        <v>7</v>
      </c>
      <c r="H26" s="456" t="s">
        <v>46</v>
      </c>
      <c r="I26" s="456"/>
      <c r="J26" s="469"/>
    </row>
    <row r="27" spans="2:10" ht="24.95">
      <c r="B27" s="468" t="s">
        <v>366</v>
      </c>
      <c r="C27" s="456" t="s">
        <v>349</v>
      </c>
      <c r="D27" s="499" t="s">
        <v>365</v>
      </c>
      <c r="E27" s="643">
        <v>10</v>
      </c>
      <c r="F27" s="644">
        <v>1</v>
      </c>
      <c r="G27" s="643">
        <v>10</v>
      </c>
      <c r="H27" s="456" t="s">
        <v>46</v>
      </c>
      <c r="I27" s="456"/>
      <c r="J27" s="469"/>
    </row>
    <row r="28" spans="2:10" ht="12.95">
      <c r="B28" s="172" t="s">
        <v>367</v>
      </c>
      <c r="C28" s="173"/>
      <c r="D28" s="174"/>
      <c r="E28" s="175"/>
      <c r="F28" s="176"/>
      <c r="G28" s="177">
        <f>SUM(G15:G27)</f>
        <v>2351</v>
      </c>
      <c r="H28" s="177"/>
      <c r="I28" s="1065"/>
      <c r="J28" s="1066"/>
    </row>
    <row r="29" spans="2:10">
      <c r="B29" s="461" t="s">
        <v>368</v>
      </c>
      <c r="C29" s="462" t="s">
        <v>342</v>
      </c>
      <c r="D29" s="462" t="s">
        <v>44</v>
      </c>
      <c r="E29" s="648">
        <v>500</v>
      </c>
      <c r="F29" s="649">
        <v>0.49</v>
      </c>
      <c r="G29" s="647">
        <f>E29*F29</f>
        <v>245</v>
      </c>
      <c r="H29" s="462" t="s">
        <v>120</v>
      </c>
      <c r="I29" s="1067"/>
      <c r="J29" s="1068"/>
    </row>
    <row r="30" spans="2:10">
      <c r="B30" s="455" t="s">
        <v>369</v>
      </c>
      <c r="C30" s="456" t="s">
        <v>349</v>
      </c>
      <c r="D30" s="456" t="s">
        <v>44</v>
      </c>
      <c r="E30" s="643">
        <v>208</v>
      </c>
      <c r="F30" s="644">
        <v>1</v>
      </c>
      <c r="G30" s="643">
        <v>208</v>
      </c>
      <c r="H30" s="456" t="s">
        <v>46</v>
      </c>
      <c r="I30" s="1061" t="s">
        <v>353</v>
      </c>
      <c r="J30" s="1062"/>
    </row>
    <row r="31" spans="2:10">
      <c r="B31" s="455" t="s">
        <v>370</v>
      </c>
      <c r="C31" s="456" t="s">
        <v>349</v>
      </c>
      <c r="D31" s="456" t="s">
        <v>44</v>
      </c>
      <c r="E31" s="643">
        <v>99</v>
      </c>
      <c r="F31" s="644">
        <v>1</v>
      </c>
      <c r="G31" s="643">
        <v>99</v>
      </c>
      <c r="H31" s="456" t="s">
        <v>46</v>
      </c>
      <c r="I31" s="1061" t="s">
        <v>353</v>
      </c>
      <c r="J31" s="1062"/>
    </row>
    <row r="32" spans="2:10">
      <c r="B32" s="455" t="s">
        <v>371</v>
      </c>
      <c r="C32" s="456" t="s">
        <v>349</v>
      </c>
      <c r="D32" s="456" t="s">
        <v>44</v>
      </c>
      <c r="E32" s="643">
        <v>130</v>
      </c>
      <c r="F32" s="644">
        <v>1</v>
      </c>
      <c r="G32" s="643">
        <v>130</v>
      </c>
      <c r="H32" s="456" t="s">
        <v>46</v>
      </c>
      <c r="I32" s="1061"/>
      <c r="J32" s="1062"/>
    </row>
    <row r="33" spans="2:10">
      <c r="B33" s="455" t="s">
        <v>372</v>
      </c>
      <c r="C33" s="456" t="s">
        <v>349</v>
      </c>
      <c r="D33" s="456" t="s">
        <v>350</v>
      </c>
      <c r="E33" s="643">
        <v>72</v>
      </c>
      <c r="F33" s="644">
        <v>0.5</v>
      </c>
      <c r="G33" s="643">
        <v>36</v>
      </c>
      <c r="H33" s="456" t="s">
        <v>46</v>
      </c>
      <c r="I33" s="1061"/>
      <c r="J33" s="1062"/>
    </row>
    <row r="34" spans="2:10">
      <c r="B34" s="455" t="s">
        <v>373</v>
      </c>
      <c r="C34" s="456" t="s">
        <v>349</v>
      </c>
      <c r="D34" s="456" t="s">
        <v>44</v>
      </c>
      <c r="E34" s="643">
        <v>69</v>
      </c>
      <c r="F34" s="458">
        <v>1</v>
      </c>
      <c r="G34" s="643">
        <v>69</v>
      </c>
      <c r="H34" s="456" t="s">
        <v>46</v>
      </c>
      <c r="I34" s="459"/>
      <c r="J34" s="460"/>
    </row>
    <row r="35" spans="2:10">
      <c r="B35" s="455" t="s">
        <v>374</v>
      </c>
      <c r="C35" s="456" t="s">
        <v>349</v>
      </c>
      <c r="D35" s="456" t="s">
        <v>330</v>
      </c>
      <c r="E35" s="643">
        <v>127</v>
      </c>
      <c r="F35" s="644">
        <v>1</v>
      </c>
      <c r="G35" s="643">
        <v>127</v>
      </c>
      <c r="H35" s="456" t="s">
        <v>46</v>
      </c>
      <c r="I35" s="459"/>
      <c r="J35" s="460"/>
    </row>
    <row r="36" spans="2:10" ht="24.95">
      <c r="B36" s="468" t="s">
        <v>375</v>
      </c>
      <c r="C36" s="456" t="s">
        <v>349</v>
      </c>
      <c r="D36" s="499" t="s">
        <v>365</v>
      </c>
      <c r="E36" s="643">
        <v>62</v>
      </c>
      <c r="F36" s="644">
        <v>1</v>
      </c>
      <c r="G36" s="643">
        <v>62</v>
      </c>
      <c r="H36" s="456" t="s">
        <v>46</v>
      </c>
      <c r="I36" s="459"/>
      <c r="J36" s="460"/>
    </row>
    <row r="37" spans="2:10">
      <c r="B37" s="463" t="s">
        <v>376</v>
      </c>
      <c r="C37" s="464" t="s">
        <v>377</v>
      </c>
      <c r="D37" s="465" t="s">
        <v>44</v>
      </c>
      <c r="E37" s="645">
        <v>1296</v>
      </c>
      <c r="F37" s="650">
        <v>1</v>
      </c>
      <c r="G37" s="645">
        <f t="shared" ref="G37:G41" si="2">E37*F37</f>
        <v>1296</v>
      </c>
      <c r="H37" s="465" t="s">
        <v>46</v>
      </c>
      <c r="I37" s="1063"/>
      <c r="J37" s="1064"/>
    </row>
    <row r="38" spans="2:10">
      <c r="B38" s="463" t="s">
        <v>378</v>
      </c>
      <c r="C38" s="465" t="s">
        <v>357</v>
      </c>
      <c r="D38" s="456" t="s">
        <v>78</v>
      </c>
      <c r="E38" s="645">
        <v>437</v>
      </c>
      <c r="F38" s="650">
        <v>1</v>
      </c>
      <c r="G38" s="645">
        <v>437</v>
      </c>
      <c r="H38" s="465" t="s">
        <v>46</v>
      </c>
      <c r="I38" s="466"/>
      <c r="J38" s="467"/>
    </row>
    <row r="39" spans="2:10">
      <c r="B39" s="463" t="s">
        <v>379</v>
      </c>
      <c r="C39" s="465" t="s">
        <v>355</v>
      </c>
      <c r="D39" s="456" t="s">
        <v>78</v>
      </c>
      <c r="E39" s="645">
        <v>50</v>
      </c>
      <c r="F39" s="650">
        <v>1</v>
      </c>
      <c r="G39" s="645">
        <f t="shared" si="2"/>
        <v>50</v>
      </c>
      <c r="H39" s="465" t="s">
        <v>46</v>
      </c>
      <c r="I39" s="466"/>
      <c r="J39" s="467"/>
    </row>
    <row r="40" spans="2:10">
      <c r="B40" s="463" t="s">
        <v>380</v>
      </c>
      <c r="C40" s="465" t="s">
        <v>357</v>
      </c>
      <c r="D40" s="456" t="s">
        <v>350</v>
      </c>
      <c r="E40" s="645">
        <v>80</v>
      </c>
      <c r="F40" s="650">
        <v>1</v>
      </c>
      <c r="G40" s="645">
        <f t="shared" si="2"/>
        <v>80</v>
      </c>
      <c r="H40" s="465" t="s">
        <v>46</v>
      </c>
      <c r="I40" s="466"/>
      <c r="J40" s="467"/>
    </row>
    <row r="41" spans="2:10">
      <c r="B41" s="463" t="s">
        <v>381</v>
      </c>
      <c r="C41" s="465" t="s">
        <v>357</v>
      </c>
      <c r="D41" s="456" t="s">
        <v>350</v>
      </c>
      <c r="E41" s="645">
        <v>100</v>
      </c>
      <c r="F41" s="650">
        <v>1</v>
      </c>
      <c r="G41" s="645">
        <f t="shared" si="2"/>
        <v>100</v>
      </c>
      <c r="H41" s="465" t="s">
        <v>46</v>
      </c>
      <c r="I41" s="466"/>
      <c r="J41" s="467"/>
    </row>
    <row r="42" spans="2:10">
      <c r="B42" s="463" t="s">
        <v>382</v>
      </c>
      <c r="C42" s="465" t="s">
        <v>342</v>
      </c>
      <c r="D42" s="456" t="s">
        <v>333</v>
      </c>
      <c r="E42" s="645">
        <v>2036</v>
      </c>
      <c r="F42" s="650">
        <v>0.5</v>
      </c>
      <c r="G42" s="645">
        <v>1018</v>
      </c>
      <c r="H42" s="465" t="s">
        <v>46</v>
      </c>
      <c r="I42" s="466"/>
      <c r="J42" s="467"/>
    </row>
    <row r="43" spans="2:10" ht="12.95">
      <c r="B43" s="172" t="s">
        <v>383</v>
      </c>
      <c r="C43" s="173"/>
      <c r="D43" s="174"/>
      <c r="E43" s="175"/>
      <c r="F43" s="176"/>
      <c r="G43" s="177">
        <f>SUM(G29:G42)</f>
        <v>3957</v>
      </c>
      <c r="H43" s="174"/>
      <c r="I43" s="1065"/>
      <c r="J43" s="1066"/>
    </row>
    <row r="44" spans="2:10" ht="15" customHeight="1">
      <c r="B44" s="461" t="s">
        <v>384</v>
      </c>
      <c r="C44" s="462" t="s">
        <v>342</v>
      </c>
      <c r="D44" s="462" t="s">
        <v>350</v>
      </c>
      <c r="E44" s="648">
        <v>800</v>
      </c>
      <c r="F44" s="649">
        <v>1</v>
      </c>
      <c r="G44" s="648">
        <f>E44*F44</f>
        <v>800</v>
      </c>
      <c r="H44" s="462" t="s">
        <v>46</v>
      </c>
      <c r="I44" s="981"/>
      <c r="J44" s="982"/>
    </row>
    <row r="45" spans="2:10" ht="15.75" customHeight="1">
      <c r="B45" s="455" t="s">
        <v>385</v>
      </c>
      <c r="C45" s="456" t="s">
        <v>342</v>
      </c>
      <c r="D45" s="456" t="s">
        <v>44</v>
      </c>
      <c r="E45" s="643">
        <v>4100</v>
      </c>
      <c r="F45" s="644">
        <v>1</v>
      </c>
      <c r="G45" s="643">
        <v>4100</v>
      </c>
      <c r="H45" s="456" t="s">
        <v>46</v>
      </c>
      <c r="I45" s="983"/>
      <c r="J45" s="984"/>
    </row>
    <row r="46" spans="2:10">
      <c r="B46" s="455" t="s">
        <v>386</v>
      </c>
      <c r="C46" s="456" t="s">
        <v>342</v>
      </c>
      <c r="D46" s="456" t="s">
        <v>78</v>
      </c>
      <c r="E46" s="643">
        <v>504</v>
      </c>
      <c r="F46" s="644">
        <v>0.5</v>
      </c>
      <c r="G46" s="651">
        <f>E46*F46</f>
        <v>252</v>
      </c>
      <c r="H46" s="456" t="s">
        <v>387</v>
      </c>
      <c r="I46" s="1061" t="s">
        <v>388</v>
      </c>
      <c r="J46" s="1062"/>
    </row>
    <row r="47" spans="2:10">
      <c r="B47" s="455" t="s">
        <v>389</v>
      </c>
      <c r="C47" s="456" t="s">
        <v>342</v>
      </c>
      <c r="D47" s="456" t="s">
        <v>44</v>
      </c>
      <c r="E47" s="964">
        <v>3540</v>
      </c>
      <c r="F47" s="644">
        <v>0.4</v>
      </c>
      <c r="G47" s="651">
        <v>1416</v>
      </c>
      <c r="H47" s="456" t="s">
        <v>390</v>
      </c>
      <c r="I47" s="1061" t="s">
        <v>391</v>
      </c>
      <c r="J47" s="1062"/>
    </row>
    <row r="48" spans="2:10">
      <c r="B48" s="811" t="s">
        <v>392</v>
      </c>
      <c r="C48" s="178" t="s">
        <v>342</v>
      </c>
      <c r="D48" s="456" t="s">
        <v>78</v>
      </c>
      <c r="E48" s="964">
        <v>2500</v>
      </c>
      <c r="F48" s="965">
        <v>0.4</v>
      </c>
      <c r="G48" s="812">
        <v>1000</v>
      </c>
      <c r="H48" s="178"/>
      <c r="I48" s="178"/>
      <c r="J48" s="813"/>
    </row>
    <row r="49" spans="2:13" ht="24" customHeight="1">
      <c r="B49" s="455" t="s">
        <v>393</v>
      </c>
      <c r="C49" s="456" t="s">
        <v>349</v>
      </c>
      <c r="D49" s="456" t="s">
        <v>394</v>
      </c>
      <c r="E49" s="964">
        <v>1639</v>
      </c>
      <c r="F49" s="458" t="s">
        <v>395</v>
      </c>
      <c r="G49" s="643">
        <v>992</v>
      </c>
      <c r="H49" s="456" t="s">
        <v>46</v>
      </c>
      <c r="I49" s="985" t="s">
        <v>396</v>
      </c>
      <c r="J49" s="986"/>
    </row>
    <row r="50" spans="2:13">
      <c r="B50" s="455" t="s">
        <v>374</v>
      </c>
      <c r="C50" s="456" t="s">
        <v>349</v>
      </c>
      <c r="D50" s="456" t="s">
        <v>330</v>
      </c>
      <c r="E50" s="964">
        <v>717</v>
      </c>
      <c r="F50" s="644">
        <v>1</v>
      </c>
      <c r="G50" s="643">
        <v>717</v>
      </c>
      <c r="H50" s="456" t="s">
        <v>46</v>
      </c>
      <c r="I50" s="456"/>
      <c r="J50" s="469"/>
    </row>
    <row r="51" spans="2:13" ht="24.95">
      <c r="B51" s="468" t="s">
        <v>375</v>
      </c>
      <c r="C51" s="456" t="s">
        <v>349</v>
      </c>
      <c r="D51" s="499" t="s">
        <v>365</v>
      </c>
      <c r="E51" s="643">
        <v>1472</v>
      </c>
      <c r="F51" s="644">
        <v>1</v>
      </c>
      <c r="G51" s="643">
        <v>1472</v>
      </c>
      <c r="H51" s="456" t="s">
        <v>46</v>
      </c>
      <c r="I51" s="456"/>
      <c r="J51" s="469"/>
    </row>
    <row r="52" spans="2:13">
      <c r="B52" s="468" t="s">
        <v>397</v>
      </c>
      <c r="C52" s="456" t="s">
        <v>357</v>
      </c>
      <c r="D52" s="499" t="s">
        <v>78</v>
      </c>
      <c r="E52" s="643">
        <v>550</v>
      </c>
      <c r="F52" s="644">
        <v>1</v>
      </c>
      <c r="G52" s="643">
        <v>550</v>
      </c>
      <c r="H52" s="456"/>
      <c r="J52" s="469"/>
    </row>
    <row r="53" spans="2:13">
      <c r="B53" s="468" t="s">
        <v>398</v>
      </c>
      <c r="C53" s="456" t="s">
        <v>355</v>
      </c>
      <c r="D53" s="499" t="s">
        <v>334</v>
      </c>
      <c r="E53" s="643">
        <v>1269</v>
      </c>
      <c r="F53" s="644">
        <v>1</v>
      </c>
      <c r="G53" s="643">
        <v>1269</v>
      </c>
      <c r="H53" s="456" t="s">
        <v>399</v>
      </c>
      <c r="I53" s="456"/>
      <c r="J53" s="469"/>
    </row>
    <row r="54" spans="2:13">
      <c r="B54" s="468" t="s">
        <v>400</v>
      </c>
      <c r="C54" s="456" t="s">
        <v>355</v>
      </c>
      <c r="D54" s="499" t="s">
        <v>78</v>
      </c>
      <c r="E54" s="643">
        <v>250</v>
      </c>
      <c r="F54" s="644">
        <v>1</v>
      </c>
      <c r="G54" s="643">
        <v>250</v>
      </c>
      <c r="H54" s="456" t="s">
        <v>46</v>
      </c>
      <c r="I54" s="456"/>
      <c r="J54" s="469"/>
    </row>
    <row r="55" spans="2:13" ht="12.95">
      <c r="B55" s="172" t="s">
        <v>401</v>
      </c>
      <c r="C55" s="173"/>
      <c r="D55" s="174"/>
      <c r="E55" s="175"/>
      <c r="F55" s="176"/>
      <c r="G55" s="177">
        <f>SUM(G44:G54)</f>
        <v>12818</v>
      </c>
      <c r="H55" s="174"/>
      <c r="I55" s="1065"/>
      <c r="J55" s="1066"/>
    </row>
    <row r="56" spans="2:13" ht="12.95">
      <c r="B56" s="181" t="s">
        <v>402</v>
      </c>
      <c r="C56" s="182"/>
      <c r="D56" s="183"/>
      <c r="E56" s="184"/>
      <c r="F56" s="185"/>
      <c r="G56" s="652">
        <f>G55+G43+G28</f>
        <v>19126</v>
      </c>
      <c r="H56" s="183"/>
      <c r="I56" s="1069"/>
      <c r="J56" s="1070"/>
    </row>
    <row r="57" spans="2:13" ht="12.95">
      <c r="B57" s="170"/>
      <c r="C57" s="186"/>
      <c r="D57" s="178"/>
      <c r="E57" s="179"/>
      <c r="F57" s="180"/>
      <c r="G57" s="187"/>
      <c r="H57" s="178"/>
      <c r="I57" s="1071"/>
      <c r="J57" s="1071"/>
    </row>
    <row r="58" spans="2:13">
      <c r="B58" s="496" t="s">
        <v>403</v>
      </c>
      <c r="C58" s="497" t="s">
        <v>349</v>
      </c>
      <c r="D58" s="497" t="s">
        <v>325</v>
      </c>
      <c r="E58" s="498" t="s">
        <v>404</v>
      </c>
      <c r="F58" s="966">
        <v>1</v>
      </c>
      <c r="G58" s="498" t="s">
        <v>404</v>
      </c>
      <c r="H58" s="497" t="s">
        <v>46</v>
      </c>
      <c r="I58" s="1072"/>
      <c r="J58" s="1073"/>
    </row>
    <row r="59" spans="2:13">
      <c r="B59" s="455" t="s">
        <v>405</v>
      </c>
      <c r="C59" s="456" t="s">
        <v>349</v>
      </c>
      <c r="D59" s="456" t="s">
        <v>350</v>
      </c>
      <c r="E59" s="457" t="s">
        <v>406</v>
      </c>
      <c r="F59" s="967">
        <v>1</v>
      </c>
      <c r="G59" s="457" t="s">
        <v>406</v>
      </c>
      <c r="H59" s="456" t="s">
        <v>46</v>
      </c>
      <c r="I59" s="1061"/>
      <c r="J59" s="1062"/>
    </row>
    <row r="60" spans="2:13">
      <c r="B60" s="455" t="s">
        <v>363</v>
      </c>
      <c r="C60" s="456" t="s">
        <v>349</v>
      </c>
      <c r="D60" s="456" t="s">
        <v>330</v>
      </c>
      <c r="E60" s="643" t="s">
        <v>407</v>
      </c>
      <c r="F60" s="644">
        <v>1</v>
      </c>
      <c r="G60" s="643" t="s">
        <v>407</v>
      </c>
      <c r="H60" s="456" t="s">
        <v>46</v>
      </c>
      <c r="I60" s="459"/>
      <c r="J60" s="460"/>
      <c r="M60" s="810"/>
    </row>
    <row r="61" spans="2:13" ht="24.95">
      <c r="B61" s="455" t="s">
        <v>408</v>
      </c>
      <c r="C61" s="456" t="s">
        <v>349</v>
      </c>
      <c r="D61" s="499" t="s">
        <v>365</v>
      </c>
      <c r="E61" s="457" t="s">
        <v>409</v>
      </c>
      <c r="F61" s="644">
        <v>1</v>
      </c>
      <c r="G61" s="457" t="s">
        <v>409</v>
      </c>
      <c r="H61" s="456"/>
      <c r="I61" s="459"/>
      <c r="J61" s="460"/>
    </row>
    <row r="62" spans="2:13">
      <c r="B62" s="455" t="s">
        <v>410</v>
      </c>
      <c r="C62" s="456" t="s">
        <v>411</v>
      </c>
      <c r="D62" s="456" t="s">
        <v>325</v>
      </c>
      <c r="E62" s="643">
        <v>1795</v>
      </c>
      <c r="F62" s="644">
        <v>0.5</v>
      </c>
      <c r="G62" s="457" t="s">
        <v>412</v>
      </c>
      <c r="H62" s="456" t="s">
        <v>46</v>
      </c>
      <c r="I62" s="1061"/>
      <c r="J62" s="1062"/>
    </row>
    <row r="63" spans="2:13">
      <c r="B63" s="455" t="s">
        <v>413</v>
      </c>
      <c r="C63" s="456" t="s">
        <v>342</v>
      </c>
      <c r="D63" s="456" t="s">
        <v>414</v>
      </c>
      <c r="E63" s="882" t="s">
        <v>415</v>
      </c>
      <c r="F63" s="644">
        <v>0.8</v>
      </c>
      <c r="G63" s="500" t="s">
        <v>416</v>
      </c>
      <c r="H63" s="456" t="s">
        <v>46</v>
      </c>
      <c r="I63" s="1061"/>
      <c r="J63" s="1062"/>
    </row>
    <row r="64" spans="2:13">
      <c r="B64" s="455" t="s">
        <v>363</v>
      </c>
      <c r="C64" s="456" t="s">
        <v>355</v>
      </c>
      <c r="D64" s="456" t="s">
        <v>330</v>
      </c>
      <c r="E64" s="643" t="s">
        <v>417</v>
      </c>
      <c r="F64" s="644">
        <v>1</v>
      </c>
      <c r="G64" s="643" t="s">
        <v>417</v>
      </c>
      <c r="H64" s="456" t="s">
        <v>46</v>
      </c>
      <c r="I64" s="459"/>
      <c r="J64" s="460"/>
    </row>
    <row r="65" spans="2:10">
      <c r="B65" s="463" t="s">
        <v>418</v>
      </c>
      <c r="C65" s="465" t="s">
        <v>355</v>
      </c>
      <c r="D65" s="456" t="s">
        <v>325</v>
      </c>
      <c r="E65" s="504" t="s">
        <v>419</v>
      </c>
      <c r="F65" s="653">
        <v>1</v>
      </c>
      <c r="G65" s="654" t="s">
        <v>419</v>
      </c>
      <c r="H65" s="456" t="s">
        <v>46</v>
      </c>
      <c r="I65" s="466"/>
      <c r="J65" s="467"/>
    </row>
    <row r="66" spans="2:10" ht="12.95">
      <c r="B66" s="172" t="s">
        <v>420</v>
      </c>
      <c r="C66" s="173"/>
      <c r="D66" s="174"/>
      <c r="E66" s="175"/>
      <c r="F66" s="176"/>
      <c r="G66" s="177" t="s">
        <v>421</v>
      </c>
      <c r="H66" s="174"/>
      <c r="I66" s="1065"/>
      <c r="J66" s="1066"/>
    </row>
    <row r="68" spans="2:10" ht="12.95">
      <c r="B68" s="157" t="s">
        <v>42</v>
      </c>
    </row>
    <row r="69" spans="2:10" ht="12.95">
      <c r="B69" s="158" t="s">
        <v>422</v>
      </c>
    </row>
    <row r="70" spans="2:10" ht="12.95">
      <c r="B70" s="158" t="s">
        <v>423</v>
      </c>
    </row>
    <row r="71" spans="2:10" ht="12.95">
      <c r="B71" s="158" t="s">
        <v>424</v>
      </c>
    </row>
    <row r="72" spans="2:10" ht="12.95">
      <c r="B72" s="158" t="s">
        <v>425</v>
      </c>
    </row>
    <row r="73" spans="2:10" ht="12.95">
      <c r="B73" s="158" t="s">
        <v>426</v>
      </c>
    </row>
  </sheetData>
  <mergeCells count="28">
    <mergeCell ref="I21:J21"/>
    <mergeCell ref="I19:J19"/>
    <mergeCell ref="I14:J14"/>
    <mergeCell ref="I15:J15"/>
    <mergeCell ref="I16:J16"/>
    <mergeCell ref="I17:J17"/>
    <mergeCell ref="I22:J22"/>
    <mergeCell ref="I28:J28"/>
    <mergeCell ref="I29:J29"/>
    <mergeCell ref="I30:J30"/>
    <mergeCell ref="I31:J31"/>
    <mergeCell ref="I32:J32"/>
    <mergeCell ref="I49:J49"/>
    <mergeCell ref="I56:J56"/>
    <mergeCell ref="I57:J57"/>
    <mergeCell ref="I58:J58"/>
    <mergeCell ref="I37:J37"/>
    <mergeCell ref="I43:J43"/>
    <mergeCell ref="I33:J33"/>
    <mergeCell ref="I55:J55"/>
    <mergeCell ref="I66:J66"/>
    <mergeCell ref="I63:J63"/>
    <mergeCell ref="I44:J44"/>
    <mergeCell ref="I45:J45"/>
    <mergeCell ref="I46:J46"/>
    <mergeCell ref="I47:J47"/>
    <mergeCell ref="I59:J59"/>
    <mergeCell ref="I62:J62"/>
  </mergeCells>
  <pageMargins left="0.7" right="0.7" top="0.75" bottom="0.75" header="0.3" footer="0.3"/>
  <pageSetup paperSize="9" scale="78" orientation="landscape" r:id="rId1"/>
  <headerFooter>
    <oddHeader>&amp;C&amp;G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96E2-496E-458D-A19D-C9C13F70CDD7}">
  <sheetPr>
    <tabColor rgb="FF6BCABA"/>
  </sheetPr>
  <dimension ref="A1:M89"/>
  <sheetViews>
    <sheetView showGridLines="0" tabSelected="1" zoomScale="90" zoomScaleNormal="90" workbookViewId="0">
      <pane ySplit="17" topLeftCell="A18" activePane="bottomLeft" state="frozen"/>
      <selection pane="bottomLeft" activeCell="F8" sqref="F8"/>
      <selection activeCell="F52" sqref="F52"/>
    </sheetView>
  </sheetViews>
  <sheetFormatPr defaultColWidth="7" defaultRowHeight="14.1"/>
  <cols>
    <col min="1" max="1" width="3.5" style="254" customWidth="1"/>
    <col min="2" max="2" width="35.5" style="254" customWidth="1"/>
    <col min="3" max="3" width="9.5" style="255" customWidth="1"/>
    <col min="4" max="4" width="16.5" style="255" customWidth="1"/>
    <col min="5" max="5" width="9.625" style="255" customWidth="1"/>
    <col min="6" max="6" width="26.75" style="255" customWidth="1"/>
    <col min="7" max="7" width="13.75" style="255" customWidth="1"/>
    <col min="8" max="8" width="17.5" style="255" customWidth="1"/>
    <col min="9" max="9" width="23.375" style="255" bestFit="1" customWidth="1"/>
    <col min="10" max="11" width="18.25" style="255" customWidth="1"/>
    <col min="12" max="12" width="14.625" style="255" customWidth="1"/>
    <col min="13" max="13" width="62.5" style="254" customWidth="1"/>
    <col min="14" max="16384" width="7" style="254"/>
  </cols>
  <sheetData>
    <row r="1" spans="1:13">
      <c r="D1" s="256"/>
    </row>
    <row r="2" spans="1:13">
      <c r="B2" s="257" t="s">
        <v>427</v>
      </c>
      <c r="C2" s="258"/>
      <c r="D2" s="256"/>
    </row>
    <row r="3" spans="1:13">
      <c r="B3" s="259" t="s">
        <v>16</v>
      </c>
      <c r="C3" s="260"/>
      <c r="D3" s="261"/>
      <c r="E3" s="262"/>
      <c r="F3" s="262"/>
      <c r="G3" s="262"/>
      <c r="H3" s="262"/>
      <c r="I3" s="262"/>
      <c r="J3" s="262"/>
      <c r="K3" s="262"/>
      <c r="L3" s="262"/>
      <c r="M3" s="263"/>
    </row>
    <row r="4" spans="1:13">
      <c r="B4" s="264" t="s">
        <v>428</v>
      </c>
      <c r="C4" s="265" t="s">
        <v>429</v>
      </c>
      <c r="D4" s="261"/>
      <c r="E4" s="262"/>
      <c r="F4" s="262"/>
      <c r="G4" s="262"/>
      <c r="H4" s="262"/>
      <c r="I4" s="262"/>
      <c r="J4" s="262"/>
      <c r="K4" s="262"/>
      <c r="L4" s="262"/>
      <c r="M4" s="263"/>
    </row>
    <row r="5" spans="1:13">
      <c r="B5" s="259" t="s">
        <v>430</v>
      </c>
      <c r="C5" s="452">
        <f>+H31+SUM(H82:H83)</f>
        <v>5494.5</v>
      </c>
      <c r="D5" s="261"/>
      <c r="E5" s="262"/>
      <c r="F5" s="262"/>
      <c r="G5" s="262"/>
      <c r="H5" s="262"/>
      <c r="I5" s="262"/>
      <c r="J5" s="262"/>
      <c r="K5" s="262"/>
      <c r="L5" s="262"/>
      <c r="M5" s="263"/>
    </row>
    <row r="6" spans="1:13">
      <c r="B6" s="259" t="s">
        <v>431</v>
      </c>
      <c r="C6" s="452">
        <f>+H36</f>
        <v>104</v>
      </c>
      <c r="D6" s="261"/>
      <c r="E6" s="262"/>
      <c r="F6" s="262"/>
      <c r="G6" s="262"/>
      <c r="H6" s="262"/>
      <c r="I6" s="262"/>
      <c r="J6" s="262"/>
      <c r="K6" s="262"/>
      <c r="L6" s="262"/>
      <c r="M6" s="263"/>
    </row>
    <row r="7" spans="1:13">
      <c r="B7" s="259" t="s">
        <v>432</v>
      </c>
      <c r="C7" s="452" t="s">
        <v>433</v>
      </c>
      <c r="D7" s="261"/>
      <c r="E7" s="262"/>
      <c r="F7" s="262"/>
      <c r="G7" s="262"/>
      <c r="H7" s="262"/>
      <c r="I7" s="262"/>
      <c r="J7" s="262"/>
      <c r="K7" s="262"/>
      <c r="L7" s="262"/>
      <c r="M7" s="263"/>
    </row>
    <row r="8" spans="1:13">
      <c r="B8" s="266" t="s">
        <v>434</v>
      </c>
      <c r="C8" s="453">
        <f>C6+C5</f>
        <v>5598.5</v>
      </c>
      <c r="D8" s="261"/>
      <c r="E8" s="262"/>
      <c r="F8" s="262"/>
      <c r="G8" s="262"/>
      <c r="H8" s="262"/>
      <c r="I8" s="262"/>
      <c r="J8" s="262"/>
      <c r="K8" s="262"/>
      <c r="L8" s="262"/>
      <c r="M8" s="263"/>
    </row>
    <row r="9" spans="1:13">
      <c r="B9" s="267"/>
      <c r="C9" s="268"/>
      <c r="D9" s="261"/>
      <c r="E9" s="262"/>
      <c r="F9" s="262"/>
      <c r="G9" s="262"/>
      <c r="H9" s="262"/>
      <c r="I9" s="262"/>
      <c r="J9" s="262"/>
      <c r="K9" s="262"/>
      <c r="L9" s="262"/>
      <c r="M9" s="263"/>
    </row>
    <row r="10" spans="1:13">
      <c r="B10" s="269" t="s">
        <v>435</v>
      </c>
      <c r="C10" s="270" t="s">
        <v>429</v>
      </c>
      <c r="D10" s="261"/>
      <c r="E10" s="262"/>
      <c r="F10" s="262"/>
      <c r="G10" s="262"/>
      <c r="H10" s="262"/>
      <c r="I10" s="262"/>
      <c r="J10" s="262"/>
      <c r="K10" s="262"/>
      <c r="L10" s="262"/>
      <c r="M10" s="263"/>
    </row>
    <row r="11" spans="1:13" s="271" customFormat="1">
      <c r="B11" s="272" t="s">
        <v>436</v>
      </c>
      <c r="C11" s="454">
        <f>SUM(H45:H50)</f>
        <v>3466</v>
      </c>
      <c r="D11" s="261"/>
      <c r="E11" s="262"/>
      <c r="F11" s="262"/>
      <c r="G11" s="262"/>
      <c r="H11" s="273"/>
      <c r="I11" s="274"/>
      <c r="J11" s="274"/>
      <c r="K11" s="274"/>
      <c r="L11" s="275"/>
      <c r="M11" s="276"/>
    </row>
    <row r="12" spans="1:13" s="271" customFormat="1">
      <c r="B12" s="272" t="s">
        <v>437</v>
      </c>
      <c r="C12" s="454">
        <f>SUM(H51:H52)</f>
        <v>350</v>
      </c>
      <c r="D12" s="261"/>
      <c r="E12" s="262"/>
      <c r="F12" s="262"/>
      <c r="G12" s="262"/>
      <c r="H12" s="273"/>
      <c r="I12" s="274"/>
      <c r="J12" s="274"/>
      <c r="K12" s="274"/>
      <c r="L12" s="275"/>
      <c r="M12" s="276"/>
    </row>
    <row r="13" spans="1:13" s="271" customFormat="1">
      <c r="B13" s="266" t="s">
        <v>438</v>
      </c>
      <c r="C13" s="453">
        <f>SUM(C11:C12)</f>
        <v>3816</v>
      </c>
      <c r="D13" s="261"/>
      <c r="E13" s="262"/>
      <c r="F13" s="262"/>
      <c r="G13" s="262"/>
      <c r="H13" s="273"/>
      <c r="I13" s="274"/>
      <c r="J13" s="274"/>
      <c r="K13" s="274"/>
      <c r="L13" s="275"/>
      <c r="M13" s="276"/>
    </row>
    <row r="14" spans="1:13" s="271" customFormat="1">
      <c r="B14" s="266" t="s">
        <v>439</v>
      </c>
      <c r="C14" s="453">
        <f>SUM(H62)</f>
        <v>50</v>
      </c>
      <c r="D14" s="261"/>
      <c r="E14" s="262"/>
      <c r="F14" s="262"/>
      <c r="G14" s="262"/>
      <c r="H14" s="273"/>
      <c r="I14" s="274"/>
      <c r="J14" s="274"/>
      <c r="K14" s="274"/>
      <c r="L14" s="275"/>
      <c r="M14" s="276"/>
    </row>
    <row r="15" spans="1:13" s="271" customFormat="1">
      <c r="B15" s="880"/>
      <c r="C15" s="881"/>
      <c r="D15" s="261"/>
      <c r="E15" s="262"/>
      <c r="F15" s="262"/>
      <c r="G15" s="262"/>
      <c r="H15" s="273"/>
      <c r="I15" s="274"/>
      <c r="J15" s="274"/>
      <c r="K15" s="274"/>
      <c r="L15" s="275"/>
      <c r="M15" s="276"/>
    </row>
    <row r="16" spans="1:13" s="284" customFormat="1">
      <c r="A16" s="271"/>
      <c r="B16" s="277" t="s">
        <v>440</v>
      </c>
      <c r="C16" s="278"/>
      <c r="D16" s="279"/>
      <c r="E16" s="279"/>
      <c r="F16" s="280"/>
      <c r="G16" s="281"/>
      <c r="H16" s="282"/>
      <c r="I16" s="282"/>
      <c r="J16" s="282"/>
      <c r="K16" s="282"/>
      <c r="L16" s="282"/>
      <c r="M16" s="283"/>
    </row>
    <row r="17" spans="2:13" s="271" customFormat="1" ht="26.1">
      <c r="B17" s="285" t="s">
        <v>441</v>
      </c>
      <c r="C17" s="286" t="s">
        <v>151</v>
      </c>
      <c r="D17" s="286" t="s">
        <v>338</v>
      </c>
      <c r="E17" s="286" t="s">
        <v>442</v>
      </c>
      <c r="F17" s="286" t="s">
        <v>443</v>
      </c>
      <c r="G17" s="286" t="s">
        <v>29</v>
      </c>
      <c r="H17" s="286" t="s">
        <v>444</v>
      </c>
      <c r="I17" s="286" t="s">
        <v>445</v>
      </c>
      <c r="J17" s="286" t="s">
        <v>446</v>
      </c>
      <c r="K17" s="286" t="s">
        <v>447</v>
      </c>
      <c r="L17" s="286" t="s">
        <v>448</v>
      </c>
      <c r="M17" s="287" t="s">
        <v>42</v>
      </c>
    </row>
    <row r="18" spans="2:13" s="271" customFormat="1">
      <c r="B18" s="288" t="s">
        <v>449</v>
      </c>
      <c r="C18" s="289"/>
      <c r="D18" s="290"/>
      <c r="E18" s="289"/>
      <c r="F18" s="289"/>
      <c r="G18" s="291"/>
      <c r="H18" s="291"/>
      <c r="I18" s="289"/>
      <c r="J18" s="289"/>
      <c r="K18" s="289"/>
      <c r="L18" s="292"/>
      <c r="M18" s="293"/>
    </row>
    <row r="19" spans="2:13" s="271" customFormat="1">
      <c r="B19" s="139" t="s">
        <v>450</v>
      </c>
      <c r="C19" s="295" t="s">
        <v>78</v>
      </c>
      <c r="D19" s="296" t="s">
        <v>451</v>
      </c>
      <c r="E19" s="655">
        <v>1</v>
      </c>
      <c r="F19" s="297"/>
      <c r="G19" s="789">
        <v>732</v>
      </c>
      <c r="H19" s="789">
        <v>732</v>
      </c>
      <c r="I19" s="295" t="s">
        <v>47</v>
      </c>
      <c r="J19" s="659">
        <v>1996</v>
      </c>
      <c r="K19" s="826">
        <v>46997</v>
      </c>
      <c r="L19" s="661">
        <v>0.55000000000000004</v>
      </c>
      <c r="M19" s="300"/>
    </row>
    <row r="20" spans="2:13" s="271" customFormat="1">
      <c r="B20" s="294" t="s">
        <v>452</v>
      </c>
      <c r="C20" s="295" t="s">
        <v>78</v>
      </c>
      <c r="D20" s="296" t="s">
        <v>453</v>
      </c>
      <c r="E20" s="655">
        <v>1</v>
      </c>
      <c r="F20" s="297"/>
      <c r="G20" s="613">
        <v>23</v>
      </c>
      <c r="H20" s="613">
        <v>23</v>
      </c>
      <c r="I20" s="295" t="s">
        <v>47</v>
      </c>
      <c r="J20" s="659">
        <v>2000</v>
      </c>
      <c r="K20" s="826">
        <v>46997</v>
      </c>
      <c r="L20" s="661">
        <v>0.32</v>
      </c>
      <c r="M20" s="300"/>
    </row>
    <row r="21" spans="2:13" s="271" customFormat="1" ht="25.5">
      <c r="B21" s="301" t="s">
        <v>454</v>
      </c>
      <c r="C21" s="302" t="s">
        <v>78</v>
      </c>
      <c r="D21" s="303" t="s">
        <v>451</v>
      </c>
      <c r="E21" s="656">
        <v>1</v>
      </c>
      <c r="F21" s="304"/>
      <c r="G21" s="658">
        <v>893</v>
      </c>
      <c r="H21" s="658">
        <v>893</v>
      </c>
      <c r="I21" s="295" t="s">
        <v>47</v>
      </c>
      <c r="J21" s="660">
        <v>2023</v>
      </c>
      <c r="K21" s="660" t="s">
        <v>455</v>
      </c>
      <c r="L21" s="662">
        <v>0.63</v>
      </c>
      <c r="M21" s="305" t="s">
        <v>456</v>
      </c>
    </row>
    <row r="22" spans="2:13" s="271" customFormat="1" ht="14.25">
      <c r="B22" s="294" t="s">
        <v>457</v>
      </c>
      <c r="C22" s="295" t="s">
        <v>78</v>
      </c>
      <c r="D22" s="296" t="s">
        <v>451</v>
      </c>
      <c r="E22" s="655">
        <v>1</v>
      </c>
      <c r="F22" s="297"/>
      <c r="G22" s="613">
        <v>735</v>
      </c>
      <c r="H22" s="613">
        <v>735</v>
      </c>
      <c r="I22" s="295" t="s">
        <v>47</v>
      </c>
      <c r="J22" s="306">
        <v>1995</v>
      </c>
      <c r="K22" s="827">
        <v>46997</v>
      </c>
      <c r="L22" s="661">
        <v>0.54</v>
      </c>
      <c r="M22" s="1060" t="s">
        <v>458</v>
      </c>
    </row>
    <row r="23" spans="2:13" s="271" customFormat="1">
      <c r="B23" s="294" t="s">
        <v>459</v>
      </c>
      <c r="C23" s="295" t="s">
        <v>44</v>
      </c>
      <c r="D23" s="296" t="s">
        <v>451</v>
      </c>
      <c r="E23" s="655">
        <v>1</v>
      </c>
      <c r="F23" s="297"/>
      <c r="G23" s="613">
        <v>1180</v>
      </c>
      <c r="H23" s="613">
        <v>1180</v>
      </c>
      <c r="I23" s="295" t="s">
        <v>47</v>
      </c>
      <c r="J23" s="306" t="s">
        <v>460</v>
      </c>
      <c r="K23" s="827">
        <v>46997</v>
      </c>
      <c r="L23" s="661">
        <v>0.56000000000000005</v>
      </c>
      <c r="M23" s="1059"/>
    </row>
    <row r="24" spans="2:13" s="271" customFormat="1">
      <c r="B24" s="294" t="s">
        <v>461</v>
      </c>
      <c r="C24" s="295" t="s">
        <v>78</v>
      </c>
      <c r="D24" s="296" t="s">
        <v>451</v>
      </c>
      <c r="E24" s="655">
        <v>0.5</v>
      </c>
      <c r="F24" s="297" t="s">
        <v>462</v>
      </c>
      <c r="G24" s="613">
        <v>1234</v>
      </c>
      <c r="H24" s="613">
        <v>617</v>
      </c>
      <c r="I24" s="295" t="s">
        <v>47</v>
      </c>
      <c r="J24" s="306">
        <v>2000</v>
      </c>
      <c r="K24" s="827">
        <v>46997</v>
      </c>
      <c r="L24" s="299" t="s">
        <v>463</v>
      </c>
      <c r="M24" s="1059" t="s">
        <v>464</v>
      </c>
    </row>
    <row r="25" spans="2:13" s="271" customFormat="1">
      <c r="B25" s="294" t="s">
        <v>465</v>
      </c>
      <c r="C25" s="295" t="s">
        <v>78</v>
      </c>
      <c r="D25" s="296" t="s">
        <v>451</v>
      </c>
      <c r="E25" s="655">
        <v>0.5</v>
      </c>
      <c r="F25" s="297" t="s">
        <v>466</v>
      </c>
      <c r="G25" s="613">
        <v>920</v>
      </c>
      <c r="H25" s="613">
        <v>460</v>
      </c>
      <c r="I25" s="295" t="s">
        <v>47</v>
      </c>
      <c r="J25" s="306">
        <v>2010</v>
      </c>
      <c r="K25" s="827">
        <v>46997</v>
      </c>
      <c r="L25" s="661">
        <v>0.57999999999999996</v>
      </c>
      <c r="M25" s="1059" t="s">
        <v>467</v>
      </c>
    </row>
    <row r="26" spans="2:13" s="271" customFormat="1" ht="14.25">
      <c r="B26" s="294" t="s">
        <v>468</v>
      </c>
      <c r="C26" s="295" t="s">
        <v>78</v>
      </c>
      <c r="D26" s="296" t="s">
        <v>453</v>
      </c>
      <c r="E26" s="655">
        <v>1</v>
      </c>
      <c r="F26" s="297"/>
      <c r="G26" s="613">
        <v>45</v>
      </c>
      <c r="H26" s="613">
        <v>45</v>
      </c>
      <c r="I26" s="295" t="s">
        <v>47</v>
      </c>
      <c r="J26" s="306">
        <v>1999</v>
      </c>
      <c r="K26" s="827">
        <v>46997</v>
      </c>
      <c r="L26" s="661">
        <v>0.38</v>
      </c>
      <c r="M26" s="1060" t="s">
        <v>458</v>
      </c>
    </row>
    <row r="27" spans="2:13" s="271" customFormat="1" ht="14.25">
      <c r="B27" s="307" t="s">
        <v>469</v>
      </c>
      <c r="C27" s="308" t="s">
        <v>78</v>
      </c>
      <c r="D27" s="303" t="s">
        <v>453</v>
      </c>
      <c r="E27" s="657">
        <v>1</v>
      </c>
      <c r="F27" s="309"/>
      <c r="G27" s="658">
        <v>45</v>
      </c>
      <c r="H27" s="658">
        <v>45</v>
      </c>
      <c r="I27" s="295" t="s">
        <v>47</v>
      </c>
      <c r="J27" s="663">
        <v>1999</v>
      </c>
      <c r="K27" s="827">
        <v>46997</v>
      </c>
      <c r="L27" s="662">
        <v>0.38</v>
      </c>
      <c r="M27" s="1060" t="s">
        <v>458</v>
      </c>
    </row>
    <row r="28" spans="2:13" s="271" customFormat="1">
      <c r="B28" s="307" t="s">
        <v>470</v>
      </c>
      <c r="C28" s="308" t="s">
        <v>78</v>
      </c>
      <c r="D28" s="303" t="s">
        <v>471</v>
      </c>
      <c r="E28" s="657">
        <v>0.5</v>
      </c>
      <c r="F28" s="309" t="s">
        <v>472</v>
      </c>
      <c r="G28" s="658">
        <v>1200</v>
      </c>
      <c r="H28" s="658">
        <v>600</v>
      </c>
      <c r="I28" s="295" t="s">
        <v>47</v>
      </c>
      <c r="J28" s="664">
        <v>2000</v>
      </c>
      <c r="K28" s="827">
        <v>46997</v>
      </c>
      <c r="L28" s="662">
        <v>0.54</v>
      </c>
      <c r="M28" s="310" t="s">
        <v>473</v>
      </c>
    </row>
    <row r="29" spans="2:13" s="271" customFormat="1">
      <c r="B29" s="307" t="s">
        <v>474</v>
      </c>
      <c r="C29" s="308" t="s">
        <v>78</v>
      </c>
      <c r="D29" s="296" t="s">
        <v>475</v>
      </c>
      <c r="E29" s="657">
        <v>0.5</v>
      </c>
      <c r="F29" s="309" t="s">
        <v>472</v>
      </c>
      <c r="G29" s="658">
        <v>140</v>
      </c>
      <c r="H29" s="658">
        <v>70</v>
      </c>
      <c r="I29" s="308" t="s">
        <v>47</v>
      </c>
      <c r="J29" s="664">
        <v>1996</v>
      </c>
      <c r="K29" s="827">
        <v>46997</v>
      </c>
      <c r="L29" s="662">
        <v>0.28999999999999998</v>
      </c>
      <c r="M29" s="310" t="s">
        <v>476</v>
      </c>
    </row>
    <row r="30" spans="2:13" s="271" customFormat="1">
      <c r="B30" s="307" t="s">
        <v>477</v>
      </c>
      <c r="C30" s="308" t="s">
        <v>78</v>
      </c>
      <c r="D30" s="303" t="s">
        <v>478</v>
      </c>
      <c r="E30" s="657">
        <v>0.5</v>
      </c>
      <c r="F30" s="309" t="s">
        <v>479</v>
      </c>
      <c r="G30" s="658">
        <v>55</v>
      </c>
      <c r="H30" s="658">
        <v>27.5</v>
      </c>
      <c r="I30" s="308" t="s">
        <v>47</v>
      </c>
      <c r="J30" s="664">
        <v>2024</v>
      </c>
      <c r="K30" s="848">
        <v>47727</v>
      </c>
      <c r="L30" s="662"/>
      <c r="M30" s="310" t="s">
        <v>480</v>
      </c>
    </row>
    <row r="31" spans="2:13" s="271" customFormat="1" ht="14.45" thickBot="1">
      <c r="B31" s="145" t="s">
        <v>481</v>
      </c>
      <c r="C31" s="311"/>
      <c r="D31" s="312"/>
      <c r="E31" s="311"/>
      <c r="F31" s="311"/>
      <c r="G31" s="313">
        <f>SUM(G19:G29)</f>
        <v>7147</v>
      </c>
      <c r="H31" s="313">
        <f>SUM(H19:H30)</f>
        <v>5427.5</v>
      </c>
      <c r="I31" s="314"/>
      <c r="J31" s="314"/>
      <c r="K31" s="314"/>
      <c r="L31" s="315"/>
      <c r="M31" s="316"/>
    </row>
    <row r="32" spans="2:13" s="271" customFormat="1">
      <c r="B32" s="317"/>
      <c r="C32" s="318"/>
      <c r="D32" s="319"/>
      <c r="E32" s="318"/>
      <c r="F32" s="318"/>
      <c r="G32" s="320"/>
      <c r="H32" s="320"/>
      <c r="I32" s="321"/>
      <c r="J32" s="321"/>
      <c r="K32" s="321"/>
      <c r="L32" s="322"/>
      <c r="M32" s="323"/>
    </row>
    <row r="33" spans="2:13" s="271" customFormat="1">
      <c r="B33" s="288" t="s">
        <v>482</v>
      </c>
      <c r="C33" s="289"/>
      <c r="D33" s="290"/>
      <c r="E33" s="289"/>
      <c r="F33" s="289"/>
      <c r="G33" s="291"/>
      <c r="H33" s="291"/>
      <c r="I33" s="289"/>
      <c r="J33" s="289"/>
      <c r="K33" s="289"/>
      <c r="L33" s="324"/>
      <c r="M33" s="293"/>
    </row>
    <row r="34" spans="2:13" s="271" customFormat="1">
      <c r="B34" s="294" t="s">
        <v>483</v>
      </c>
      <c r="C34" s="295" t="s">
        <v>350</v>
      </c>
      <c r="D34" s="296" t="s">
        <v>451</v>
      </c>
      <c r="E34" s="655">
        <v>1</v>
      </c>
      <c r="F34" s="297"/>
      <c r="G34" s="613">
        <v>464</v>
      </c>
      <c r="H34" s="613">
        <v>464</v>
      </c>
      <c r="I34" s="295" t="s">
        <v>47</v>
      </c>
      <c r="J34" s="659">
        <v>2014</v>
      </c>
      <c r="K34" s="827">
        <v>46997</v>
      </c>
      <c r="L34" s="325">
        <v>0.57999999999999996</v>
      </c>
      <c r="M34" s="300"/>
    </row>
    <row r="35" spans="2:13" s="271" customFormat="1">
      <c r="B35" s="294" t="s">
        <v>484</v>
      </c>
      <c r="C35" s="295" t="s">
        <v>350</v>
      </c>
      <c r="D35" s="296" t="s">
        <v>475</v>
      </c>
      <c r="E35" s="655">
        <v>1</v>
      </c>
      <c r="F35" s="297"/>
      <c r="G35" s="613">
        <v>104</v>
      </c>
      <c r="H35" s="613">
        <v>104</v>
      </c>
      <c r="I35" s="295" t="s">
        <v>47</v>
      </c>
      <c r="J35" s="659">
        <v>2004</v>
      </c>
      <c r="K35" s="827">
        <v>46997</v>
      </c>
      <c r="L35" s="325">
        <v>0.34</v>
      </c>
      <c r="M35" s="300"/>
    </row>
    <row r="36" spans="2:13" s="271" customFormat="1">
      <c r="B36" s="294" t="s">
        <v>380</v>
      </c>
      <c r="C36" s="295" t="s">
        <v>350</v>
      </c>
      <c r="D36" s="296" t="s">
        <v>475</v>
      </c>
      <c r="E36" s="655">
        <v>1</v>
      </c>
      <c r="F36" s="297"/>
      <c r="G36" s="613">
        <v>104</v>
      </c>
      <c r="H36" s="613">
        <v>104</v>
      </c>
      <c r="I36" s="295" t="s">
        <v>47</v>
      </c>
      <c r="J36" s="659">
        <v>2003</v>
      </c>
      <c r="K36" s="827">
        <v>46997</v>
      </c>
      <c r="L36" s="325">
        <v>0.34</v>
      </c>
      <c r="M36" s="300"/>
    </row>
    <row r="37" spans="2:13" s="271" customFormat="1" ht="14.45" thickBot="1">
      <c r="B37" s="326" t="s">
        <v>304</v>
      </c>
      <c r="C37" s="327"/>
      <c r="D37" s="328"/>
      <c r="E37" s="327"/>
      <c r="F37" s="327"/>
      <c r="G37" s="329">
        <f>SUM(G34:G36)</f>
        <v>672</v>
      </c>
      <c r="H37" s="329">
        <f>SUM(H34:H36)</f>
        <v>672</v>
      </c>
      <c r="I37" s="327"/>
      <c r="J37" s="327"/>
      <c r="K37" s="327"/>
      <c r="L37" s="330"/>
      <c r="M37" s="331"/>
    </row>
    <row r="38" spans="2:13" s="271" customFormat="1" ht="14.45" thickBot="1">
      <c r="B38" s="332" t="s">
        <v>485</v>
      </c>
      <c r="C38" s="333"/>
      <c r="D38" s="334"/>
      <c r="E38" s="333"/>
      <c r="F38" s="333"/>
      <c r="G38" s="335"/>
      <c r="H38" s="665">
        <f>H37+H31</f>
        <v>6099.5</v>
      </c>
      <c r="I38" s="333"/>
      <c r="J38" s="333"/>
      <c r="K38" s="333"/>
      <c r="L38" s="336"/>
      <c r="M38" s="337"/>
    </row>
    <row r="39" spans="2:13" s="271" customFormat="1" ht="14.45" thickBot="1">
      <c r="B39" s="338"/>
      <c r="C39" s="339"/>
      <c r="D39" s="340"/>
      <c r="E39" s="339"/>
      <c r="F39" s="339"/>
      <c r="G39" s="341"/>
      <c r="H39" s="341"/>
      <c r="I39" s="339"/>
      <c r="J39" s="339"/>
      <c r="K39" s="339"/>
      <c r="L39" s="342"/>
      <c r="M39" s="338"/>
    </row>
    <row r="40" spans="2:13" s="271" customFormat="1">
      <c r="B40" s="343" t="s">
        <v>486</v>
      </c>
      <c r="C40" s="344"/>
      <c r="D40" s="345"/>
      <c r="E40" s="344"/>
      <c r="F40" s="344"/>
      <c r="G40" s="346"/>
      <c r="H40" s="346"/>
      <c r="I40" s="344"/>
      <c r="J40" s="344"/>
      <c r="K40" s="344"/>
      <c r="L40" s="347"/>
      <c r="M40" s="348"/>
    </row>
    <row r="41" spans="2:13" s="271" customFormat="1">
      <c r="B41" s="294" t="s">
        <v>487</v>
      </c>
      <c r="C41" s="295" t="s">
        <v>78</v>
      </c>
      <c r="D41" s="296" t="s">
        <v>488</v>
      </c>
      <c r="E41" s="655">
        <v>0.67</v>
      </c>
      <c r="F41" s="297" t="s">
        <v>472</v>
      </c>
      <c r="G41" s="298" t="s">
        <v>64</v>
      </c>
      <c r="H41" s="298" t="s">
        <v>64</v>
      </c>
      <c r="I41" s="295" t="s">
        <v>90</v>
      </c>
      <c r="J41" s="659">
        <v>2011</v>
      </c>
      <c r="K41" s="659"/>
      <c r="L41" s="325"/>
      <c r="M41" s="349" t="s">
        <v>489</v>
      </c>
    </row>
    <row r="42" spans="2:13" s="271" customFormat="1">
      <c r="B42" s="294" t="s">
        <v>490</v>
      </c>
      <c r="C42" s="295" t="s">
        <v>78</v>
      </c>
      <c r="D42" s="296" t="s">
        <v>488</v>
      </c>
      <c r="E42" s="655">
        <v>1</v>
      </c>
      <c r="F42" s="297"/>
      <c r="G42" s="298" t="s">
        <v>64</v>
      </c>
      <c r="H42" s="298" t="s">
        <v>64</v>
      </c>
      <c r="I42" s="295" t="s">
        <v>90</v>
      </c>
      <c r="J42" s="659">
        <v>1979</v>
      </c>
      <c r="K42" s="659"/>
      <c r="L42" s="325"/>
      <c r="M42" s="349" t="s">
        <v>491</v>
      </c>
    </row>
    <row r="43" spans="2:13" s="271" customFormat="1" ht="14.45" thickBot="1">
      <c r="B43" s="145" t="s">
        <v>120</v>
      </c>
      <c r="C43" s="311"/>
      <c r="D43" s="312"/>
      <c r="E43" s="311"/>
      <c r="F43" s="311"/>
      <c r="G43" s="313"/>
      <c r="H43" s="313"/>
      <c r="I43" s="314"/>
      <c r="J43" s="314"/>
      <c r="K43" s="314"/>
      <c r="L43" s="315"/>
      <c r="M43" s="316" t="s">
        <v>492</v>
      </c>
    </row>
    <row r="44" spans="2:13" s="271" customFormat="1">
      <c r="B44" s="276"/>
      <c r="C44" s="360"/>
      <c r="D44" s="361"/>
      <c r="E44" s="360"/>
      <c r="F44" s="360"/>
      <c r="G44" s="362"/>
      <c r="H44" s="362"/>
      <c r="I44" s="360"/>
      <c r="J44" s="360"/>
      <c r="K44" s="360"/>
      <c r="L44" s="363"/>
      <c r="M44" s="276"/>
    </row>
    <row r="45" spans="2:13" s="271" customFormat="1">
      <c r="B45" s="343" t="s">
        <v>493</v>
      </c>
      <c r="C45" s="364"/>
      <c r="D45" s="345"/>
      <c r="E45" s="344"/>
      <c r="F45" s="344"/>
      <c r="G45" s="346"/>
      <c r="H45" s="365" t="s">
        <v>494</v>
      </c>
      <c r="I45" s="344"/>
      <c r="J45" s="344"/>
      <c r="K45" s="344"/>
      <c r="L45" s="347"/>
      <c r="M45" s="348"/>
    </row>
    <row r="46" spans="2:13" s="271" customFormat="1">
      <c r="B46" s="828" t="s">
        <v>495</v>
      </c>
      <c r="C46" s="829" t="s">
        <v>78</v>
      </c>
      <c r="D46" s="830" t="s">
        <v>496</v>
      </c>
      <c r="E46" s="831">
        <v>0.5</v>
      </c>
      <c r="F46" s="832" t="s">
        <v>472</v>
      </c>
      <c r="G46" s="833">
        <v>910</v>
      </c>
      <c r="H46" s="833">
        <v>455</v>
      </c>
      <c r="I46" s="834" t="s">
        <v>497</v>
      </c>
      <c r="J46" s="830" t="s">
        <v>287</v>
      </c>
      <c r="K46" s="788"/>
      <c r="L46" s="830" t="s">
        <v>287</v>
      </c>
      <c r="M46" s="828" t="s">
        <v>498</v>
      </c>
    </row>
    <row r="47" spans="2:13" s="271" customFormat="1">
      <c r="B47" s="828" t="s">
        <v>499</v>
      </c>
      <c r="C47" s="829" t="s">
        <v>44</v>
      </c>
      <c r="D47" s="830" t="s">
        <v>496</v>
      </c>
      <c r="E47" s="831">
        <v>0.5</v>
      </c>
      <c r="F47" s="832" t="s">
        <v>472</v>
      </c>
      <c r="G47" s="833">
        <v>910</v>
      </c>
      <c r="H47" s="833">
        <v>455</v>
      </c>
      <c r="I47" s="834" t="s">
        <v>497</v>
      </c>
      <c r="J47" s="830" t="s">
        <v>287</v>
      </c>
      <c r="K47" s="788"/>
      <c r="L47" s="830" t="s">
        <v>287</v>
      </c>
      <c r="M47" s="828" t="s">
        <v>500</v>
      </c>
    </row>
    <row r="48" spans="2:13" s="271" customFormat="1">
      <c r="B48" s="828" t="s">
        <v>501</v>
      </c>
      <c r="C48" s="829" t="s">
        <v>78</v>
      </c>
      <c r="D48" s="830" t="s">
        <v>502</v>
      </c>
      <c r="E48" s="831">
        <v>1</v>
      </c>
      <c r="F48" s="832"/>
      <c r="G48" s="833">
        <v>910</v>
      </c>
      <c r="H48" s="833">
        <f>G48*E48</f>
        <v>910</v>
      </c>
      <c r="I48" s="834" t="s">
        <v>503</v>
      </c>
      <c r="J48" s="830" t="s">
        <v>287</v>
      </c>
      <c r="K48" s="788"/>
      <c r="L48" s="830" t="s">
        <v>287</v>
      </c>
      <c r="M48" s="828"/>
    </row>
    <row r="49" spans="2:13" s="271" customFormat="1">
      <c r="B49" s="828" t="s">
        <v>504</v>
      </c>
      <c r="C49" s="829" t="s">
        <v>78</v>
      </c>
      <c r="D49" s="830" t="s">
        <v>505</v>
      </c>
      <c r="E49" s="831">
        <v>0.5</v>
      </c>
      <c r="F49" s="832" t="s">
        <v>472</v>
      </c>
      <c r="G49" s="833">
        <v>892</v>
      </c>
      <c r="H49" s="833">
        <f>G49*E49</f>
        <v>446</v>
      </c>
      <c r="I49" s="834" t="s">
        <v>47</v>
      </c>
      <c r="J49" s="830" t="s">
        <v>287</v>
      </c>
      <c r="K49" s="788"/>
      <c r="L49" s="830" t="s">
        <v>287</v>
      </c>
      <c r="M49" s="828"/>
    </row>
    <row r="50" spans="2:13" s="271" customFormat="1" ht="25.5">
      <c r="B50" s="828" t="s">
        <v>506</v>
      </c>
      <c r="C50" s="829" t="s">
        <v>78</v>
      </c>
      <c r="D50" s="830" t="s">
        <v>507</v>
      </c>
      <c r="E50" s="831">
        <v>1</v>
      </c>
      <c r="F50" s="832"/>
      <c r="G50" s="833">
        <v>1200</v>
      </c>
      <c r="H50" s="833">
        <v>1200</v>
      </c>
      <c r="I50" s="834" t="s">
        <v>47</v>
      </c>
      <c r="J50" s="830" t="s">
        <v>287</v>
      </c>
      <c r="K50" s="788"/>
      <c r="L50" s="830" t="s">
        <v>287</v>
      </c>
      <c r="M50" s="828"/>
    </row>
    <row r="51" spans="2:13" s="271" customFormat="1" ht="24.95">
      <c r="B51" s="835" t="s">
        <v>508</v>
      </c>
      <c r="C51" s="836" t="s">
        <v>78</v>
      </c>
      <c r="D51" s="837" t="s">
        <v>509</v>
      </c>
      <c r="E51" s="838">
        <v>1</v>
      </c>
      <c r="F51" s="839"/>
      <c r="G51" s="840">
        <v>50</v>
      </c>
      <c r="H51" s="840">
        <f>G51*E51</f>
        <v>50</v>
      </c>
      <c r="I51" s="834" t="s">
        <v>47</v>
      </c>
      <c r="J51" s="830" t="s">
        <v>287</v>
      </c>
      <c r="K51" s="788"/>
      <c r="L51" s="830" t="s">
        <v>287</v>
      </c>
      <c r="M51" s="841" t="s">
        <v>510</v>
      </c>
    </row>
    <row r="52" spans="2:13" s="271" customFormat="1">
      <c r="B52" s="828" t="s">
        <v>511</v>
      </c>
      <c r="C52" s="829" t="s">
        <v>350</v>
      </c>
      <c r="D52" s="830" t="s">
        <v>512</v>
      </c>
      <c r="E52" s="831">
        <v>1</v>
      </c>
      <c r="F52" s="842"/>
      <c r="G52" s="833">
        <v>300</v>
      </c>
      <c r="H52" s="833">
        <v>300</v>
      </c>
      <c r="I52" s="834" t="s">
        <v>47</v>
      </c>
      <c r="J52" s="830" t="s">
        <v>287</v>
      </c>
      <c r="K52" s="788"/>
      <c r="L52" s="830" t="s">
        <v>287</v>
      </c>
      <c r="M52" s="828" t="s">
        <v>513</v>
      </c>
    </row>
    <row r="53" spans="2:13" s="271" customFormat="1">
      <c r="B53" s="828" t="s">
        <v>514</v>
      </c>
      <c r="C53" s="829" t="s">
        <v>350</v>
      </c>
      <c r="D53" s="830" t="s">
        <v>512</v>
      </c>
      <c r="E53" s="831">
        <v>1</v>
      </c>
      <c r="F53" s="842"/>
      <c r="G53" s="833">
        <v>157</v>
      </c>
      <c r="H53" s="833">
        <v>150</v>
      </c>
      <c r="I53" s="834" t="s">
        <v>47</v>
      </c>
      <c r="J53" s="830" t="s">
        <v>287</v>
      </c>
      <c r="K53" s="788"/>
      <c r="L53" s="830" t="s">
        <v>287</v>
      </c>
      <c r="M53" s="828" t="s">
        <v>513</v>
      </c>
    </row>
    <row r="54" spans="2:13" s="271" customFormat="1">
      <c r="B54" s="851" t="s">
        <v>120</v>
      </c>
      <c r="C54" s="852"/>
      <c r="D54" s="853"/>
      <c r="E54" s="852"/>
      <c r="F54" s="852"/>
      <c r="G54" s="854"/>
      <c r="H54" s="854">
        <f>SUM(H46:H53)</f>
        <v>3966</v>
      </c>
      <c r="I54" s="852"/>
      <c r="J54" s="852"/>
      <c r="K54" s="855"/>
      <c r="L54" s="855"/>
      <c r="M54" s="851"/>
    </row>
    <row r="55" spans="2:13" s="271" customFormat="1">
      <c r="B55" s="276"/>
      <c r="C55" s="815"/>
      <c r="D55" s="371"/>
      <c r="E55" s="849"/>
      <c r="F55" s="372"/>
      <c r="G55" s="818"/>
      <c r="H55" s="818"/>
      <c r="I55" s="360"/>
      <c r="J55" s="371"/>
      <c r="K55" s="850"/>
      <c r="L55" s="371"/>
      <c r="M55" s="276"/>
    </row>
    <row r="56" spans="2:13" s="271" customFormat="1">
      <c r="B56" s="343" t="s">
        <v>515</v>
      </c>
      <c r="C56" s="364"/>
      <c r="D56" s="345"/>
      <c r="E56" s="344"/>
      <c r="F56" s="344"/>
      <c r="G56" s="365" t="s">
        <v>516</v>
      </c>
      <c r="H56" s="365"/>
      <c r="I56" s="856"/>
      <c r="J56" s="856"/>
      <c r="K56" s="856"/>
      <c r="L56" s="857"/>
      <c r="M56" s="858"/>
    </row>
    <row r="57" spans="2:13" s="271" customFormat="1">
      <c r="B57" s="859" t="s">
        <v>517</v>
      </c>
      <c r="C57" s="860" t="s">
        <v>78</v>
      </c>
      <c r="D57" s="861" t="s">
        <v>518</v>
      </c>
      <c r="E57" s="862">
        <v>0.5</v>
      </c>
      <c r="F57" s="863" t="s">
        <v>472</v>
      </c>
      <c r="G57" s="864" t="s">
        <v>64</v>
      </c>
      <c r="H57" s="864" t="s">
        <v>64</v>
      </c>
      <c r="I57" s="865" t="s">
        <v>90</v>
      </c>
      <c r="J57" s="861" t="s">
        <v>287</v>
      </c>
      <c r="K57" s="866"/>
      <c r="L57" s="861" t="s">
        <v>287</v>
      </c>
      <c r="M57" s="859" t="s">
        <v>519</v>
      </c>
    </row>
    <row r="58" spans="2:13" s="271" customFormat="1" ht="24.95">
      <c r="B58" s="867" t="s">
        <v>508</v>
      </c>
      <c r="C58" s="868" t="s">
        <v>78</v>
      </c>
      <c r="D58" s="861" t="s">
        <v>518</v>
      </c>
      <c r="E58" s="869">
        <v>1</v>
      </c>
      <c r="F58" s="869"/>
      <c r="G58" s="864" t="s">
        <v>64</v>
      </c>
      <c r="H58" s="864" t="s">
        <v>64</v>
      </c>
      <c r="I58" s="865" t="s">
        <v>47</v>
      </c>
      <c r="J58" s="861" t="s">
        <v>287</v>
      </c>
      <c r="K58" s="866"/>
      <c r="L58" s="861" t="s">
        <v>287</v>
      </c>
      <c r="M58" s="870" t="s">
        <v>520</v>
      </c>
    </row>
    <row r="59" spans="2:13" s="370" customFormat="1">
      <c r="B59" s="871" t="s">
        <v>521</v>
      </c>
      <c r="C59" s="872" t="s">
        <v>78</v>
      </c>
      <c r="D59" s="873" t="s">
        <v>522</v>
      </c>
      <c r="E59" s="874">
        <v>0.5</v>
      </c>
      <c r="F59" s="874" t="s">
        <v>523</v>
      </c>
      <c r="G59" s="875">
        <v>355</v>
      </c>
      <c r="H59" s="875">
        <v>177.5</v>
      </c>
      <c r="I59" s="876" t="s">
        <v>90</v>
      </c>
      <c r="J59" s="873" t="s">
        <v>287</v>
      </c>
      <c r="K59" s="877"/>
      <c r="L59" s="873" t="s">
        <v>287</v>
      </c>
      <c r="M59" s="871" t="s">
        <v>524</v>
      </c>
    </row>
    <row r="60" spans="2:13" s="370" customFormat="1" ht="24.95">
      <c r="B60" s="867" t="s">
        <v>508</v>
      </c>
      <c r="C60" s="868" t="s">
        <v>78</v>
      </c>
      <c r="D60" s="878" t="s">
        <v>522</v>
      </c>
      <c r="E60" s="869">
        <v>1</v>
      </c>
      <c r="F60" s="869"/>
      <c r="G60" s="879">
        <v>35</v>
      </c>
      <c r="H60" s="879">
        <v>35</v>
      </c>
      <c r="I60" s="865" t="s">
        <v>47</v>
      </c>
      <c r="J60" s="861" t="s">
        <v>287</v>
      </c>
      <c r="K60" s="866"/>
      <c r="L60" s="861" t="s">
        <v>287</v>
      </c>
      <c r="M60" s="870" t="s">
        <v>510</v>
      </c>
    </row>
    <row r="61" spans="2:13" s="370" customFormat="1">
      <c r="B61" s="859" t="s">
        <v>525</v>
      </c>
      <c r="C61" s="860" t="s">
        <v>78</v>
      </c>
      <c r="D61" s="861" t="s">
        <v>522</v>
      </c>
      <c r="E61" s="862">
        <v>0.5</v>
      </c>
      <c r="F61" s="862" t="s">
        <v>526</v>
      </c>
      <c r="G61" s="864">
        <v>40</v>
      </c>
      <c r="H61" s="864">
        <v>20</v>
      </c>
      <c r="I61" s="865" t="s">
        <v>90</v>
      </c>
      <c r="J61" s="861" t="s">
        <v>287</v>
      </c>
      <c r="K61" s="866"/>
      <c r="L61" s="861" t="s">
        <v>287</v>
      </c>
      <c r="M61" s="859" t="s">
        <v>527</v>
      </c>
    </row>
    <row r="62" spans="2:13" s="370" customFormat="1">
      <c r="B62" s="859" t="s">
        <v>528</v>
      </c>
      <c r="C62" s="860" t="s">
        <v>78</v>
      </c>
      <c r="D62" s="861" t="s">
        <v>522</v>
      </c>
      <c r="E62" s="862">
        <v>1</v>
      </c>
      <c r="F62" s="862"/>
      <c r="G62" s="864">
        <v>50</v>
      </c>
      <c r="H62" s="864">
        <v>50</v>
      </c>
      <c r="I62" s="865" t="s">
        <v>90</v>
      </c>
      <c r="J62" s="861" t="s">
        <v>287</v>
      </c>
      <c r="K62" s="866"/>
      <c r="L62" s="861" t="s">
        <v>287</v>
      </c>
      <c r="M62" s="859" t="s">
        <v>529</v>
      </c>
    </row>
    <row r="63" spans="2:13" s="271" customFormat="1">
      <c r="B63" s="843" t="s">
        <v>120</v>
      </c>
      <c r="C63" s="844"/>
      <c r="D63" s="845"/>
      <c r="E63" s="844"/>
      <c r="F63" s="844"/>
      <c r="G63" s="846"/>
      <c r="H63" s="846">
        <f>SUM(H59:H62)</f>
        <v>282.5</v>
      </c>
      <c r="I63" s="844"/>
      <c r="J63" s="844"/>
      <c r="K63" s="847"/>
      <c r="L63" s="847"/>
      <c r="M63" s="843"/>
    </row>
    <row r="64" spans="2:13" s="271" customFormat="1" ht="22.5" customHeight="1">
      <c r="B64" s="338"/>
      <c r="C64" s="360"/>
      <c r="D64" s="371"/>
      <c r="E64" s="372"/>
      <c r="F64" s="372"/>
      <c r="G64" s="362"/>
      <c r="H64" s="362"/>
      <c r="I64" s="360"/>
      <c r="J64" s="371"/>
      <c r="K64" s="371"/>
      <c r="L64" s="363"/>
      <c r="M64" s="276"/>
    </row>
    <row r="65" spans="1:13" s="271" customFormat="1" ht="17.25" customHeight="1">
      <c r="B65" s="373" t="s">
        <v>530</v>
      </c>
      <c r="C65" s="374"/>
      <c r="D65" s="375"/>
      <c r="E65" s="374"/>
      <c r="F65" s="374"/>
      <c r="G65" s="376"/>
      <c r="H65" s="376"/>
      <c r="I65" s="374"/>
      <c r="J65" s="374"/>
      <c r="K65" s="374"/>
      <c r="L65" s="377"/>
      <c r="M65" s="378"/>
    </row>
    <row r="66" spans="1:13" s="271" customFormat="1" ht="17.25" customHeight="1">
      <c r="B66" s="294" t="s">
        <v>531</v>
      </c>
      <c r="C66" s="295" t="s">
        <v>350</v>
      </c>
      <c r="D66" s="296" t="s">
        <v>532</v>
      </c>
      <c r="E66" s="655">
        <v>1</v>
      </c>
      <c r="F66" s="297"/>
      <c r="G66" s="613">
        <v>620</v>
      </c>
      <c r="H66" s="613">
        <v>620</v>
      </c>
      <c r="I66" s="295" t="s">
        <v>47</v>
      </c>
      <c r="J66" s="295" t="s">
        <v>533</v>
      </c>
      <c r="K66" s="295"/>
      <c r="L66" s="295" t="s">
        <v>46</v>
      </c>
      <c r="M66" s="369" t="s">
        <v>534</v>
      </c>
    </row>
    <row r="67" spans="1:13" s="271" customFormat="1">
      <c r="B67" s="294" t="s">
        <v>535</v>
      </c>
      <c r="C67" s="295" t="s">
        <v>78</v>
      </c>
      <c r="D67" s="296" t="s">
        <v>478</v>
      </c>
      <c r="E67" s="655">
        <v>0.5</v>
      </c>
      <c r="F67" s="297" t="s">
        <v>536</v>
      </c>
      <c r="G67" s="613">
        <v>69</v>
      </c>
      <c r="H67" s="613">
        <v>34</v>
      </c>
      <c r="I67" s="295" t="s">
        <v>47</v>
      </c>
      <c r="J67" s="659">
        <v>2015</v>
      </c>
      <c r="K67" s="659"/>
      <c r="L67" s="295" t="s">
        <v>46</v>
      </c>
      <c r="M67" s="369" t="s">
        <v>537</v>
      </c>
    </row>
    <row r="68" spans="1:13" s="271" customFormat="1" ht="21" customHeight="1">
      <c r="B68" s="366" t="s">
        <v>538</v>
      </c>
      <c r="C68" s="368" t="s">
        <v>78</v>
      </c>
      <c r="D68" s="296" t="s">
        <v>478</v>
      </c>
      <c r="E68" s="666">
        <v>0.5</v>
      </c>
      <c r="F68" s="367" t="s">
        <v>536</v>
      </c>
      <c r="G68" s="613">
        <v>69</v>
      </c>
      <c r="H68" s="613">
        <v>34</v>
      </c>
      <c r="I68" s="368" t="s">
        <v>47</v>
      </c>
      <c r="J68" s="668">
        <v>2019</v>
      </c>
      <c r="K68" s="668"/>
      <c r="L68" s="368" t="s">
        <v>46</v>
      </c>
      <c r="M68" s="369" t="s">
        <v>537</v>
      </c>
    </row>
    <row r="69" spans="1:13" s="271" customFormat="1" ht="22.5" customHeight="1">
      <c r="B69" s="301" t="s">
        <v>539</v>
      </c>
      <c r="C69" s="302" t="s">
        <v>78</v>
      </c>
      <c r="D69" s="303" t="s">
        <v>478</v>
      </c>
      <c r="E69" s="656">
        <v>0.5</v>
      </c>
      <c r="F69" s="304" t="s">
        <v>536</v>
      </c>
      <c r="G69" s="658">
        <v>44</v>
      </c>
      <c r="H69" s="658">
        <f>+G69*E69</f>
        <v>22</v>
      </c>
      <c r="I69" s="302" t="s">
        <v>90</v>
      </c>
      <c r="J69" s="303" t="s">
        <v>287</v>
      </c>
      <c r="K69" s="303"/>
      <c r="L69" s="451"/>
      <c r="M69" s="305" t="s">
        <v>540</v>
      </c>
    </row>
    <row r="70" spans="1:13" s="271" customFormat="1" ht="22.5" customHeight="1">
      <c r="B70" s="307" t="s">
        <v>541</v>
      </c>
      <c r="C70" s="308" t="s">
        <v>78</v>
      </c>
      <c r="D70" s="303" t="s">
        <v>542</v>
      </c>
      <c r="E70" s="657">
        <v>1</v>
      </c>
      <c r="F70" s="308"/>
      <c r="G70" s="350" t="s">
        <v>543</v>
      </c>
      <c r="H70" s="669">
        <v>0</v>
      </c>
      <c r="I70" s="303" t="s">
        <v>90</v>
      </c>
      <c r="J70" s="303" t="s">
        <v>544</v>
      </c>
      <c r="K70" s="303"/>
      <c r="L70" s="351" t="s">
        <v>46</v>
      </c>
      <c r="M70" s="352" t="s">
        <v>545</v>
      </c>
    </row>
    <row r="71" spans="1:13" s="271" customFormat="1" ht="22.5" customHeight="1" thickBot="1">
      <c r="B71" s="353" t="s">
        <v>546</v>
      </c>
      <c r="C71" s="354" t="s">
        <v>78</v>
      </c>
      <c r="D71" s="355" t="s">
        <v>542</v>
      </c>
      <c r="E71" s="667">
        <v>1</v>
      </c>
      <c r="F71" s="356"/>
      <c r="G71" s="357" t="s">
        <v>543</v>
      </c>
      <c r="H71" s="670">
        <v>0</v>
      </c>
      <c r="I71" s="355" t="s">
        <v>90</v>
      </c>
      <c r="J71" s="355" t="s">
        <v>547</v>
      </c>
      <c r="K71" s="355"/>
      <c r="L71" s="358" t="s">
        <v>46</v>
      </c>
      <c r="M71" s="359" t="s">
        <v>545</v>
      </c>
    </row>
    <row r="72" spans="1:13" s="271" customFormat="1">
      <c r="B72" s="276"/>
      <c r="C72" s="360"/>
      <c r="D72" s="361"/>
      <c r="E72" s="360"/>
      <c r="F72" s="360"/>
      <c r="G72" s="362"/>
      <c r="H72" s="362"/>
      <c r="I72" s="360"/>
      <c r="J72" s="360"/>
      <c r="K72" s="360"/>
      <c r="L72" s="363"/>
      <c r="M72" s="276"/>
    </row>
    <row r="73" spans="1:13" s="271" customFormat="1">
      <c r="A73" s="381"/>
      <c r="B73" s="382" t="s">
        <v>42</v>
      </c>
      <c r="C73" s="383"/>
      <c r="D73" s="383"/>
      <c r="E73" s="360"/>
      <c r="F73" s="360"/>
      <c r="G73" s="379"/>
      <c r="H73" s="379"/>
      <c r="I73" s="360"/>
      <c r="J73" s="360"/>
      <c r="K73" s="360"/>
      <c r="L73" s="380"/>
      <c r="M73" s="276"/>
    </row>
    <row r="74" spans="1:13" s="271" customFormat="1">
      <c r="A74" s="671">
        <v>1</v>
      </c>
      <c r="B74" s="384" t="s">
        <v>139</v>
      </c>
      <c r="C74" s="385"/>
      <c r="D74" s="385"/>
      <c r="E74" s="360"/>
      <c r="F74" s="360"/>
      <c r="G74" s="379"/>
      <c r="H74" s="379"/>
      <c r="I74" s="360"/>
      <c r="J74" s="360"/>
      <c r="K74" s="360"/>
      <c r="L74" s="380"/>
      <c r="M74" s="276"/>
    </row>
    <row r="75" spans="1:13" s="271" customFormat="1">
      <c r="A75" s="671">
        <v>2</v>
      </c>
      <c r="B75" s="384" t="s">
        <v>548</v>
      </c>
      <c r="C75" s="385"/>
      <c r="D75" s="385"/>
      <c r="E75" s="360"/>
      <c r="F75" s="360"/>
      <c r="G75" s="379"/>
      <c r="H75" s="379"/>
      <c r="I75" s="360"/>
      <c r="J75" s="360"/>
      <c r="K75" s="360"/>
      <c r="L75" s="380"/>
      <c r="M75" s="276"/>
    </row>
    <row r="76" spans="1:13" s="271" customFormat="1">
      <c r="A76" s="671">
        <v>3</v>
      </c>
      <c r="B76" s="386" t="s">
        <v>549</v>
      </c>
      <c r="C76" s="385"/>
      <c r="D76" s="385"/>
      <c r="E76" s="360"/>
      <c r="F76" s="360"/>
      <c r="G76" s="379"/>
      <c r="H76" s="379"/>
      <c r="I76" s="360"/>
      <c r="J76" s="360"/>
      <c r="K76" s="360"/>
      <c r="L76" s="380"/>
      <c r="M76" s="276"/>
    </row>
    <row r="77" spans="1:13" s="271" customFormat="1">
      <c r="A77" s="671">
        <v>4</v>
      </c>
      <c r="B77" s="384" t="s">
        <v>550</v>
      </c>
      <c r="C77" s="385"/>
      <c r="D77" s="385"/>
      <c r="E77" s="360"/>
      <c r="F77" s="360"/>
      <c r="G77" s="379"/>
      <c r="H77" s="379"/>
      <c r="I77" s="360"/>
      <c r="J77" s="360"/>
      <c r="K77" s="360"/>
      <c r="L77" s="380"/>
      <c r="M77" s="276"/>
    </row>
    <row r="78" spans="1:13" s="271" customFormat="1">
      <c r="A78" s="671">
        <v>6</v>
      </c>
      <c r="B78" s="384" t="s">
        <v>551</v>
      </c>
      <c r="C78" s="385"/>
      <c r="D78" s="385"/>
      <c r="E78" s="360"/>
      <c r="F78" s="360"/>
      <c r="G78" s="379"/>
      <c r="H78" s="379"/>
      <c r="I78" s="360"/>
      <c r="J78" s="360"/>
      <c r="K78" s="360"/>
      <c r="L78" s="380"/>
      <c r="M78" s="276"/>
    </row>
    <row r="79" spans="1:13" s="271" customFormat="1">
      <c r="A79" s="671">
        <v>5</v>
      </c>
      <c r="B79" s="384" t="s">
        <v>552</v>
      </c>
      <c r="C79" s="385"/>
      <c r="D79" s="385"/>
      <c r="E79" s="360"/>
      <c r="F79" s="360"/>
      <c r="G79" s="379"/>
      <c r="H79" s="379"/>
      <c r="I79" s="360"/>
      <c r="J79" s="360"/>
      <c r="K79" s="360"/>
      <c r="L79" s="380"/>
      <c r="M79" s="276"/>
    </row>
    <row r="80" spans="1:13" s="271" customFormat="1">
      <c r="A80" s="381"/>
      <c r="B80" s="387"/>
      <c r="C80" s="385"/>
      <c r="D80" s="385"/>
      <c r="E80" s="360"/>
      <c r="F80" s="360"/>
      <c r="G80" s="379"/>
      <c r="H80" s="379"/>
      <c r="I80" s="360"/>
      <c r="J80" s="360"/>
      <c r="K80" s="360"/>
      <c r="L80" s="380"/>
      <c r="M80" s="276"/>
    </row>
    <row r="81" spans="1:13" s="271" customFormat="1" ht="14.45" thickBot="1">
      <c r="A81" s="381"/>
      <c r="B81" s="387"/>
      <c r="C81" s="385"/>
      <c r="D81" s="385"/>
      <c r="E81" s="360"/>
      <c r="F81" s="360"/>
      <c r="G81" s="379"/>
      <c r="H81" s="379"/>
      <c r="I81" s="360"/>
      <c r="J81" s="360"/>
      <c r="K81" s="360"/>
      <c r="L81" s="380"/>
      <c r="M81" s="276"/>
    </row>
    <row r="82" spans="1:13" s="271" customFormat="1" ht="33" customHeight="1">
      <c r="B82" s="388" t="s">
        <v>553</v>
      </c>
      <c r="C82" s="389" t="s">
        <v>151</v>
      </c>
      <c r="D82" s="389" t="s">
        <v>338</v>
      </c>
      <c r="E82" s="389" t="s">
        <v>554</v>
      </c>
      <c r="F82" s="389"/>
      <c r="G82" s="389" t="s">
        <v>555</v>
      </c>
      <c r="H82" s="389" t="s">
        <v>556</v>
      </c>
      <c r="I82" s="390" t="s">
        <v>445</v>
      </c>
      <c r="J82" s="360"/>
      <c r="K82" s="360"/>
      <c r="L82" s="380"/>
      <c r="M82" s="276"/>
    </row>
    <row r="83" spans="1:13" s="271" customFormat="1" ht="17.25" customHeight="1">
      <c r="B83" s="294" t="s">
        <v>557</v>
      </c>
      <c r="C83" s="295" t="s">
        <v>44</v>
      </c>
      <c r="D83" s="296" t="s">
        <v>475</v>
      </c>
      <c r="E83" s="655">
        <v>1</v>
      </c>
      <c r="F83" s="297"/>
      <c r="G83" s="613">
        <v>67</v>
      </c>
      <c r="H83" s="613">
        <v>67</v>
      </c>
      <c r="I83" s="391" t="s">
        <v>47</v>
      </c>
      <c r="J83" s="360"/>
      <c r="K83" s="360"/>
      <c r="L83" s="380"/>
      <c r="M83" s="276"/>
    </row>
    <row r="84" spans="1:13" s="271" customFormat="1" ht="17.25" customHeight="1">
      <c r="B84" s="814" t="s">
        <v>558</v>
      </c>
      <c r="C84" s="815" t="s">
        <v>44</v>
      </c>
      <c r="D84" s="371" t="s">
        <v>558</v>
      </c>
      <c r="E84" s="816">
        <v>1</v>
      </c>
      <c r="F84" s="817"/>
      <c r="G84" s="818">
        <v>70.599999999999994</v>
      </c>
      <c r="H84" s="818">
        <v>70.599999999999994</v>
      </c>
      <c r="I84" s="819" t="s">
        <v>47</v>
      </c>
      <c r="J84" s="360"/>
      <c r="K84" s="360"/>
      <c r="L84" s="380"/>
      <c r="M84" s="276"/>
    </row>
    <row r="85" spans="1:13" s="271" customFormat="1" ht="17.25" customHeight="1">
      <c r="B85" s="825" t="s">
        <v>120</v>
      </c>
      <c r="C85" s="820"/>
      <c r="D85" s="821"/>
      <c r="E85" s="822"/>
      <c r="F85" s="822"/>
      <c r="G85" s="823"/>
      <c r="H85" s="823">
        <f>SUM(H83:H84)</f>
        <v>137.6</v>
      </c>
      <c r="I85" s="824"/>
      <c r="J85" s="360"/>
      <c r="K85" s="360"/>
      <c r="L85" s="380"/>
      <c r="M85" s="276"/>
    </row>
    <row r="86" spans="1:13">
      <c r="B86" s="263"/>
      <c r="C86" s="262"/>
      <c r="D86" s="262"/>
      <c r="E86" s="262"/>
      <c r="F86" s="262"/>
      <c r="G86" s="262"/>
      <c r="H86" s="262"/>
      <c r="I86" s="262"/>
      <c r="J86" s="262"/>
      <c r="K86" s="262"/>
      <c r="L86" s="262"/>
      <c r="M86" s="263"/>
    </row>
    <row r="87" spans="1:13">
      <c r="B87" s="263"/>
      <c r="C87" s="262"/>
      <c r="D87" s="262"/>
      <c r="E87" s="262"/>
      <c r="F87" s="262"/>
      <c r="G87" s="262"/>
      <c r="H87" s="262"/>
      <c r="I87" s="262"/>
      <c r="J87" s="262"/>
      <c r="K87" s="262"/>
      <c r="L87" s="262"/>
      <c r="M87" s="263"/>
    </row>
    <row r="88" spans="1:13">
      <c r="B88" s="263"/>
      <c r="C88" s="262"/>
      <c r="D88" s="262"/>
      <c r="E88" s="262"/>
      <c r="F88" s="262"/>
      <c r="G88" s="262"/>
      <c r="H88" s="262"/>
      <c r="I88" s="262"/>
      <c r="J88" s="262"/>
      <c r="K88" s="262"/>
      <c r="L88" s="262"/>
      <c r="M88" s="263"/>
    </row>
    <row r="89" spans="1:13">
      <c r="B89" s="263"/>
      <c r="C89" s="262"/>
      <c r="D89" s="262"/>
      <c r="E89" s="262"/>
      <c r="F89" s="262"/>
      <c r="G89" s="262"/>
      <c r="H89" s="262"/>
      <c r="I89" s="262"/>
      <c r="J89" s="262"/>
      <c r="K89" s="262"/>
      <c r="L89" s="262"/>
      <c r="M89" s="263"/>
    </row>
  </sheetData>
  <pageMargins left="0.7" right="0.7" top="0.75" bottom="0.75" header="0.3" footer="0.3"/>
  <pageSetup paperSize="9" orientation="portrait" r:id="rId1"/>
  <headerFooter>
    <oddHeader>&amp;C&amp;G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A5BCD-9162-45AC-BF3A-0D1AC34FF104}">
  <sheetPr>
    <tabColor rgb="FF6BCABA"/>
  </sheetPr>
  <dimension ref="A1:AW1834"/>
  <sheetViews>
    <sheetView zoomScaleNormal="100" workbookViewId="0">
      <pane ySplit="2" topLeftCell="A3" activePane="bottomLeft" state="frozen"/>
      <selection pane="bottomLeft"/>
      <selection activeCell="D25" sqref="D25"/>
    </sheetView>
  </sheetViews>
  <sheetFormatPr defaultColWidth="7" defaultRowHeight="14.1"/>
  <cols>
    <col min="1" max="1" width="2.5" style="392" customWidth="1"/>
    <col min="2" max="2" width="25.625" style="392" customWidth="1"/>
    <col min="3" max="3" width="69.375" style="392" customWidth="1"/>
    <col min="4" max="4" width="16" style="392" customWidth="1"/>
    <col min="5" max="5" width="15.875" style="392" customWidth="1"/>
    <col min="6" max="10" width="16" style="393" customWidth="1"/>
    <col min="11" max="16384" width="7" style="392"/>
  </cols>
  <sheetData>
    <row r="1" spans="2:13" ht="14.45" thickBot="1"/>
    <row r="2" spans="2:13" s="254" customFormat="1" ht="26.1">
      <c r="B2" s="989" t="s">
        <v>559</v>
      </c>
      <c r="C2" s="990"/>
      <c r="D2" s="114" t="s">
        <v>263</v>
      </c>
      <c r="E2" s="114" t="s">
        <v>264</v>
      </c>
      <c r="F2" s="114" t="s">
        <v>560</v>
      </c>
      <c r="G2" s="114" t="s">
        <v>561</v>
      </c>
      <c r="H2" s="114" t="s">
        <v>562</v>
      </c>
      <c r="I2" s="114" t="s">
        <v>563</v>
      </c>
      <c r="J2" s="115" t="s">
        <v>564</v>
      </c>
      <c r="K2" s="255"/>
      <c r="L2" s="255"/>
    </row>
    <row r="3" spans="2:13" s="254" customFormat="1">
      <c r="B3" s="116" t="s">
        <v>428</v>
      </c>
      <c r="C3" s="117"/>
      <c r="D3" s="394" t="s">
        <v>266</v>
      </c>
      <c r="E3" s="394" t="s">
        <v>266</v>
      </c>
      <c r="F3" s="118" t="s">
        <v>266</v>
      </c>
      <c r="G3" s="118" t="s">
        <v>266</v>
      </c>
      <c r="H3" s="118" t="s">
        <v>266</v>
      </c>
      <c r="I3" s="118" t="s">
        <v>266</v>
      </c>
      <c r="J3" s="119" t="s">
        <v>266</v>
      </c>
      <c r="K3" s="262"/>
      <c r="L3" s="262"/>
      <c r="M3" s="263"/>
    </row>
    <row r="4" spans="2:13" s="254" customFormat="1">
      <c r="B4" s="121" t="s">
        <v>430</v>
      </c>
      <c r="C4" s="122"/>
      <c r="D4" s="395">
        <f t="shared" ref="D4:J4" si="0">D22+SUM(D41:D42)</f>
        <v>13597.195</v>
      </c>
      <c r="E4" s="395">
        <f t="shared" si="0"/>
        <v>16781</v>
      </c>
      <c r="F4" s="395">
        <f t="shared" si="0"/>
        <v>11302.769</v>
      </c>
      <c r="G4" s="395">
        <f t="shared" si="0"/>
        <v>15324.3</v>
      </c>
      <c r="H4" s="395">
        <f t="shared" si="0"/>
        <v>12948.4</v>
      </c>
      <c r="I4" s="395">
        <f t="shared" si="0"/>
        <v>18323.259148401961</v>
      </c>
      <c r="J4" s="396">
        <f t="shared" si="0"/>
        <v>19151.000000000004</v>
      </c>
      <c r="K4" s="262"/>
      <c r="L4" s="262"/>
      <c r="M4" s="263"/>
    </row>
    <row r="5" spans="2:13" s="254" customFormat="1">
      <c r="B5" s="121" t="s">
        <v>431</v>
      </c>
      <c r="C5" s="122"/>
      <c r="D5" s="395">
        <f>D28</f>
        <v>1650</v>
      </c>
      <c r="E5" s="395">
        <f>E28</f>
        <v>1532</v>
      </c>
      <c r="F5" s="395">
        <f t="shared" ref="F5:H5" si="1">F28</f>
        <v>2962.4</v>
      </c>
      <c r="G5" s="395">
        <f t="shared" si="1"/>
        <v>2433.1000000000004</v>
      </c>
      <c r="H5" s="395">
        <f t="shared" si="1"/>
        <v>2436.3000000000002</v>
      </c>
      <c r="I5" s="395">
        <f>I28</f>
        <v>1860.98</v>
      </c>
      <c r="J5" s="396">
        <f>J28</f>
        <v>2739.1449676999996</v>
      </c>
      <c r="K5" s="262"/>
      <c r="L5" s="262"/>
      <c r="M5" s="263"/>
    </row>
    <row r="6" spans="2:13" s="254" customFormat="1">
      <c r="B6" s="121" t="s">
        <v>565</v>
      </c>
      <c r="C6" s="122"/>
      <c r="D6" s="395" t="str">
        <f>D31</f>
        <v>na</v>
      </c>
      <c r="E6" s="395" t="str">
        <f>E31</f>
        <v>na</v>
      </c>
      <c r="F6" s="395" t="str">
        <f t="shared" ref="F6:I6" si="2">F31</f>
        <v>na</v>
      </c>
      <c r="G6" s="395">
        <f t="shared" si="2"/>
        <v>251.2</v>
      </c>
      <c r="H6" s="395">
        <f t="shared" si="2"/>
        <v>395.46700000000004</v>
      </c>
      <c r="I6" s="395">
        <f t="shared" si="2"/>
        <v>293.7</v>
      </c>
      <c r="J6" s="396">
        <f>J31</f>
        <v>289</v>
      </c>
      <c r="K6" s="262"/>
      <c r="L6" s="262"/>
      <c r="M6" s="263"/>
    </row>
    <row r="7" spans="2:13" s="254" customFormat="1">
      <c r="B7" s="121" t="s">
        <v>432</v>
      </c>
      <c r="C7" s="122"/>
      <c r="D7" s="395" t="str">
        <f>D34</f>
        <v>na</v>
      </c>
      <c r="E7" s="395" t="str">
        <f>E34</f>
        <v>na</v>
      </c>
      <c r="F7" s="395" t="str">
        <f t="shared" ref="F7:I7" si="3">F34</f>
        <v>na</v>
      </c>
      <c r="G7" s="395" t="str">
        <f t="shared" si="3"/>
        <v>na</v>
      </c>
      <c r="H7" s="395">
        <f t="shared" si="3"/>
        <v>1945.6</v>
      </c>
      <c r="I7" s="395">
        <f t="shared" si="3"/>
        <v>579.20000000000005</v>
      </c>
      <c r="J7" s="396">
        <f>J34</f>
        <v>1461.9</v>
      </c>
      <c r="K7" s="262"/>
      <c r="L7" s="262"/>
      <c r="M7" s="263"/>
    </row>
    <row r="8" spans="2:13" s="254" customFormat="1" ht="14.45" thickBot="1">
      <c r="B8" s="125" t="s">
        <v>434</v>
      </c>
      <c r="C8" s="126"/>
      <c r="D8" s="397">
        <f>SUM(D4:D7)</f>
        <v>15247.195</v>
      </c>
      <c r="E8" s="397">
        <f>SUM(E4:E7)</f>
        <v>18313</v>
      </c>
      <c r="F8" s="397">
        <f t="shared" ref="F8:I8" si="4">SUM(F4:F7)</f>
        <v>14265.169</v>
      </c>
      <c r="G8" s="397">
        <f t="shared" si="4"/>
        <v>18008.600000000002</v>
      </c>
      <c r="H8" s="397">
        <f t="shared" si="4"/>
        <v>17725.767</v>
      </c>
      <c r="I8" s="397">
        <f t="shared" si="4"/>
        <v>21057.139148401962</v>
      </c>
      <c r="J8" s="398">
        <f>SUM(J4:J7)</f>
        <v>23641.044967700003</v>
      </c>
      <c r="K8" s="262"/>
      <c r="L8" s="262"/>
      <c r="M8" s="263"/>
    </row>
    <row r="9" spans="2:13" ht="14.45" thickBot="1">
      <c r="B9" s="399"/>
      <c r="C9" s="399"/>
      <c r="D9" s="399"/>
      <c r="E9" s="399"/>
      <c r="F9" s="400"/>
      <c r="G9" s="400"/>
      <c r="H9" s="400"/>
      <c r="I9" s="400"/>
      <c r="J9" s="400"/>
    </row>
    <row r="10" spans="2:13" s="276" customFormat="1" ht="13.5" thickBot="1">
      <c r="B10" s="401" t="s">
        <v>559</v>
      </c>
      <c r="C10" s="402"/>
      <c r="D10" s="403" t="s">
        <v>266</v>
      </c>
      <c r="E10" s="403" t="s">
        <v>266</v>
      </c>
      <c r="F10" s="403" t="s">
        <v>266</v>
      </c>
      <c r="G10" s="403" t="s">
        <v>266</v>
      </c>
      <c r="H10" s="403" t="s">
        <v>266</v>
      </c>
      <c r="I10" s="403" t="s">
        <v>266</v>
      </c>
      <c r="J10" s="404" t="s">
        <v>266</v>
      </c>
    </row>
    <row r="11" spans="2:13">
      <c r="B11" s="405" t="s">
        <v>566</v>
      </c>
      <c r="C11" s="406"/>
      <c r="D11" s="406"/>
      <c r="E11" s="407"/>
      <c r="F11" s="407"/>
      <c r="G11" s="407"/>
      <c r="H11" s="407"/>
      <c r="I11" s="407"/>
      <c r="J11" s="407"/>
    </row>
    <row r="12" spans="2:13">
      <c r="B12" s="408" t="s">
        <v>77</v>
      </c>
      <c r="C12" s="672">
        <v>1</v>
      </c>
      <c r="D12" s="673">
        <f>1154.5</f>
        <v>1154.5</v>
      </c>
      <c r="E12" s="673">
        <v>2109</v>
      </c>
      <c r="F12" s="673">
        <v>907.4</v>
      </c>
      <c r="G12" s="673">
        <v>1863.4</v>
      </c>
      <c r="H12" s="673">
        <v>1725.3</v>
      </c>
      <c r="I12" s="673">
        <v>2567.51348298212</v>
      </c>
      <c r="J12" s="673">
        <v>2437</v>
      </c>
    </row>
    <row r="13" spans="2:13">
      <c r="B13" s="408" t="s">
        <v>454</v>
      </c>
      <c r="C13" s="409" t="s">
        <v>567</v>
      </c>
      <c r="D13" s="673">
        <v>2873.4</v>
      </c>
      <c r="E13" s="673">
        <v>0</v>
      </c>
      <c r="F13" s="410"/>
      <c r="G13" s="410"/>
      <c r="H13" s="410"/>
      <c r="I13" s="410"/>
      <c r="J13" s="410"/>
    </row>
    <row r="14" spans="2:13">
      <c r="B14" s="408" t="s">
        <v>457</v>
      </c>
      <c r="C14" s="672">
        <v>1</v>
      </c>
      <c r="D14" s="673">
        <v>1074</v>
      </c>
      <c r="E14" s="673">
        <v>1640</v>
      </c>
      <c r="F14" s="674">
        <v>590.1</v>
      </c>
      <c r="G14" s="674">
        <v>2219.3000000000002</v>
      </c>
      <c r="H14" s="674">
        <v>1306.5</v>
      </c>
      <c r="I14" s="674">
        <v>1671.0721115465201</v>
      </c>
      <c r="J14" s="674">
        <v>2204.8000000000002</v>
      </c>
    </row>
    <row r="15" spans="2:13">
      <c r="B15" s="408" t="s">
        <v>459</v>
      </c>
      <c r="C15" s="672">
        <v>1</v>
      </c>
      <c r="D15" s="673">
        <v>1305</v>
      </c>
      <c r="E15" s="673">
        <v>3435</v>
      </c>
      <c r="F15" s="674">
        <v>2140</v>
      </c>
      <c r="G15" s="674">
        <v>3363.1</v>
      </c>
      <c r="H15" s="674">
        <v>3821.6</v>
      </c>
      <c r="I15" s="674">
        <v>4739.6932932609898</v>
      </c>
      <c r="J15" s="674">
        <v>3369.8</v>
      </c>
    </row>
    <row r="16" spans="2:13">
      <c r="B16" s="408" t="s">
        <v>461</v>
      </c>
      <c r="C16" s="412" t="s">
        <v>568</v>
      </c>
      <c r="D16" s="673">
        <v>1953.3</v>
      </c>
      <c r="E16" s="673">
        <v>2388</v>
      </c>
      <c r="F16" s="674">
        <v>2071.4</v>
      </c>
      <c r="G16" s="674">
        <v>2896.5</v>
      </c>
      <c r="H16" s="674">
        <v>2322</v>
      </c>
      <c r="I16" s="674">
        <v>3402.8852461238498</v>
      </c>
      <c r="J16" s="674">
        <v>5601.3</v>
      </c>
    </row>
    <row r="17" spans="2:13">
      <c r="B17" s="408" t="s">
        <v>465</v>
      </c>
      <c r="C17" s="409" t="s">
        <v>569</v>
      </c>
      <c r="D17" s="673">
        <v>2951.6</v>
      </c>
      <c r="E17" s="673">
        <v>5451</v>
      </c>
      <c r="F17" s="674">
        <v>5425.8</v>
      </c>
      <c r="G17" s="674">
        <v>4786.2</v>
      </c>
      <c r="H17" s="674">
        <v>3623.6</v>
      </c>
      <c r="I17" s="674">
        <v>5754.7950144884799</v>
      </c>
      <c r="J17" s="674">
        <v>5213.3999999999996</v>
      </c>
    </row>
    <row r="18" spans="2:13">
      <c r="B18" s="408" t="s">
        <v>570</v>
      </c>
      <c r="C18" s="409" t="s">
        <v>571</v>
      </c>
      <c r="D18" s="674">
        <v>2161.85</v>
      </c>
      <c r="E18" s="674">
        <v>1649</v>
      </c>
      <c r="F18" s="411"/>
      <c r="G18" s="411"/>
      <c r="H18" s="411"/>
      <c r="I18" s="411"/>
      <c r="J18" s="411"/>
      <c r="M18" s="793"/>
    </row>
    <row r="19" spans="2:13">
      <c r="B19" s="408" t="s">
        <v>474</v>
      </c>
      <c r="C19" s="409" t="s">
        <v>571</v>
      </c>
      <c r="D19" s="674">
        <v>0.35</v>
      </c>
      <c r="E19" s="674">
        <v>2</v>
      </c>
      <c r="F19" s="411"/>
      <c r="G19" s="411"/>
      <c r="H19" s="411"/>
      <c r="I19" s="411"/>
      <c r="J19" s="411"/>
    </row>
    <row r="20" spans="2:13">
      <c r="B20" s="408" t="s">
        <v>572</v>
      </c>
      <c r="C20" s="672">
        <v>1</v>
      </c>
      <c r="D20" s="673">
        <v>3.4</v>
      </c>
      <c r="E20" s="674">
        <v>26</v>
      </c>
      <c r="F20" s="674">
        <v>19.600000000000001</v>
      </c>
      <c r="G20" s="674">
        <v>37.4</v>
      </c>
      <c r="H20" s="674">
        <v>28.6</v>
      </c>
      <c r="I20" s="674">
        <v>25.6</v>
      </c>
      <c r="J20" s="674">
        <v>21</v>
      </c>
    </row>
    <row r="21" spans="2:13">
      <c r="B21" s="413" t="s">
        <v>573</v>
      </c>
      <c r="C21" s="409" t="s">
        <v>574</v>
      </c>
      <c r="D21" s="410"/>
      <c r="E21" s="411" t="s">
        <v>287</v>
      </c>
      <c r="F21" s="411" t="s">
        <v>287</v>
      </c>
      <c r="G21" s="411" t="s">
        <v>287</v>
      </c>
      <c r="H21" s="411" t="s">
        <v>287</v>
      </c>
      <c r="I21" s="674">
        <v>56.7</v>
      </c>
      <c r="J21" s="674">
        <v>189.7</v>
      </c>
    </row>
    <row r="22" spans="2:13" s="417" customFormat="1" ht="14.45" thickBot="1">
      <c r="B22" s="414" t="s">
        <v>575</v>
      </c>
      <c r="C22" s="415"/>
      <c r="D22" s="416">
        <f>SUM(D12:D20)</f>
        <v>13477.4</v>
      </c>
      <c r="E22" s="416">
        <f>SUM(E12:E20)</f>
        <v>16700</v>
      </c>
      <c r="F22" s="416">
        <f>SUM(F12:F21)</f>
        <v>11154.300000000001</v>
      </c>
      <c r="G22" s="416">
        <f>SUM(G12:G21)</f>
        <v>15165.9</v>
      </c>
      <c r="H22" s="416">
        <f>SUM(H12:H21)</f>
        <v>12827.6</v>
      </c>
      <c r="I22" s="416">
        <f t="shared" ref="I22:J22" si="5">SUM(I12:I21)</f>
        <v>18218.259148401961</v>
      </c>
      <c r="J22" s="416">
        <f t="shared" si="5"/>
        <v>19037.000000000004</v>
      </c>
    </row>
    <row r="23" spans="2:13" s="419" customFormat="1">
      <c r="B23" s="418" t="s">
        <v>350</v>
      </c>
      <c r="C23" s="406"/>
      <c r="D23" s="406"/>
      <c r="E23" s="407"/>
      <c r="F23" s="407"/>
      <c r="G23" s="407"/>
      <c r="H23" s="407"/>
      <c r="I23" s="407"/>
      <c r="J23" s="407"/>
    </row>
    <row r="24" spans="2:13">
      <c r="B24" s="408" t="s">
        <v>576</v>
      </c>
      <c r="C24" s="409"/>
      <c r="D24" s="674">
        <v>1644.7</v>
      </c>
      <c r="E24" s="674">
        <v>1272</v>
      </c>
      <c r="F24" s="674">
        <v>2294.1999999999998</v>
      </c>
      <c r="G24" s="674">
        <v>2171.9</v>
      </c>
      <c r="H24" s="674">
        <v>2327.3000000000002</v>
      </c>
      <c r="I24" s="674">
        <v>1795.48</v>
      </c>
      <c r="J24" s="674">
        <v>2706.6332966999998</v>
      </c>
      <c r="M24" s="973"/>
    </row>
    <row r="25" spans="2:13">
      <c r="B25" s="408" t="s">
        <v>577</v>
      </c>
      <c r="C25" s="409"/>
      <c r="D25" s="411"/>
      <c r="E25" s="674">
        <v>216</v>
      </c>
      <c r="F25" s="674">
        <v>592.9</v>
      </c>
      <c r="G25" s="674">
        <v>246.8</v>
      </c>
      <c r="H25" s="674">
        <v>102.8</v>
      </c>
      <c r="I25" s="674">
        <v>54.8</v>
      </c>
      <c r="J25" s="674">
        <v>25.814727999999999</v>
      </c>
    </row>
    <row r="26" spans="2:13">
      <c r="B26" s="408" t="s">
        <v>578</v>
      </c>
      <c r="C26" s="409"/>
      <c r="D26" s="674">
        <v>3.6</v>
      </c>
      <c r="E26" s="674">
        <v>33</v>
      </c>
      <c r="F26" s="674">
        <v>60.8</v>
      </c>
      <c r="G26" s="674">
        <v>11.1</v>
      </c>
      <c r="H26" s="674">
        <v>5.5</v>
      </c>
      <c r="I26" s="674">
        <v>6.7</v>
      </c>
      <c r="J26" s="674">
        <v>5.1058850000000007</v>
      </c>
    </row>
    <row r="27" spans="2:13">
      <c r="B27" s="413" t="s">
        <v>380</v>
      </c>
      <c r="C27" s="409"/>
      <c r="D27" s="674">
        <v>1.7</v>
      </c>
      <c r="E27" s="674">
        <v>11</v>
      </c>
      <c r="F27" s="674">
        <v>14.5</v>
      </c>
      <c r="G27" s="674">
        <v>3.3</v>
      </c>
      <c r="H27" s="674">
        <v>0.7</v>
      </c>
      <c r="I27" s="674">
        <v>4</v>
      </c>
      <c r="J27" s="674">
        <v>1.5910579999999999</v>
      </c>
    </row>
    <row r="28" spans="2:13" s="417" customFormat="1" ht="14.45" thickBot="1">
      <c r="B28" s="420" t="s">
        <v>579</v>
      </c>
      <c r="C28" s="415"/>
      <c r="D28" s="416">
        <f t="shared" ref="D28:J28" si="6">SUM(D24:D27)</f>
        <v>1650</v>
      </c>
      <c r="E28" s="416">
        <f t="shared" si="6"/>
        <v>1532</v>
      </c>
      <c r="F28" s="416">
        <f t="shared" si="6"/>
        <v>2962.4</v>
      </c>
      <c r="G28" s="416">
        <f t="shared" si="6"/>
        <v>2433.1000000000004</v>
      </c>
      <c r="H28" s="416">
        <f t="shared" si="6"/>
        <v>2436.3000000000002</v>
      </c>
      <c r="I28" s="416">
        <f t="shared" si="6"/>
        <v>1860.98</v>
      </c>
      <c r="J28" s="416">
        <f t="shared" si="6"/>
        <v>2739.1449676999996</v>
      </c>
    </row>
    <row r="29" spans="2:13" ht="14.45" thickBot="1">
      <c r="B29" s="421"/>
      <c r="C29" s="422"/>
      <c r="D29" s="422"/>
      <c r="E29" s="423"/>
      <c r="F29" s="423"/>
      <c r="G29" s="423"/>
      <c r="H29" s="423"/>
      <c r="I29" s="423"/>
      <c r="J29" s="423"/>
    </row>
    <row r="30" spans="2:13">
      <c r="B30" s="424" t="s">
        <v>580</v>
      </c>
      <c r="C30" s="425"/>
      <c r="D30" s="425"/>
      <c r="E30" s="426"/>
      <c r="F30" s="426"/>
      <c r="G30" s="426"/>
      <c r="H30" s="426"/>
      <c r="I30" s="426"/>
      <c r="J30" s="426"/>
    </row>
    <row r="31" spans="2:13">
      <c r="B31" s="794" t="s">
        <v>535</v>
      </c>
      <c r="C31" s="795" t="s">
        <v>581</v>
      </c>
      <c r="D31" s="796" t="s">
        <v>287</v>
      </c>
      <c r="E31" s="797" t="s">
        <v>287</v>
      </c>
      <c r="F31" s="797" t="s">
        <v>287</v>
      </c>
      <c r="G31" s="798">
        <v>251.2</v>
      </c>
      <c r="H31" s="798">
        <f>592.945*0.5+197.989*0.5</f>
        <v>395.46700000000004</v>
      </c>
      <c r="I31" s="798">
        <v>293.7</v>
      </c>
      <c r="J31" s="798">
        <f>578/2</f>
        <v>289</v>
      </c>
    </row>
    <row r="32" spans="2:13">
      <c r="B32" s="790"/>
      <c r="C32" s="429"/>
      <c r="D32" s="429"/>
      <c r="E32" s="430"/>
      <c r="F32" s="430"/>
      <c r="G32" s="430"/>
      <c r="H32" s="430"/>
      <c r="I32" s="430"/>
      <c r="J32" s="430"/>
    </row>
    <row r="33" spans="1:10">
      <c r="B33" s="424" t="s">
        <v>582</v>
      </c>
      <c r="C33" s="431"/>
      <c r="D33" s="431"/>
      <c r="E33" s="432"/>
      <c r="F33" s="432"/>
      <c r="G33" s="792"/>
      <c r="H33" s="791"/>
      <c r="I33" s="791"/>
      <c r="J33" s="432"/>
    </row>
    <row r="34" spans="1:10">
      <c r="B34" s="427" t="s">
        <v>583</v>
      </c>
      <c r="C34" s="433" t="s">
        <v>584</v>
      </c>
      <c r="D34" s="428" t="s">
        <v>287</v>
      </c>
      <c r="E34" s="428" t="s">
        <v>287</v>
      </c>
      <c r="F34" s="428" t="s">
        <v>287</v>
      </c>
      <c r="G34" s="428" t="s">
        <v>287</v>
      </c>
      <c r="H34" s="677">
        <v>1945.6</v>
      </c>
      <c r="I34" s="677">
        <v>579.20000000000005</v>
      </c>
      <c r="J34" s="675">
        <v>1461.9</v>
      </c>
    </row>
    <row r="35" spans="1:10">
      <c r="B35" s="434"/>
      <c r="C35" s="399"/>
      <c r="D35" s="399"/>
      <c r="E35" s="399"/>
      <c r="F35" s="435"/>
      <c r="G35" s="435"/>
      <c r="H35" s="435"/>
      <c r="I35" s="435"/>
      <c r="J35" s="435"/>
    </row>
    <row r="36" spans="1:10">
      <c r="B36" s="399" t="s">
        <v>42</v>
      </c>
      <c r="C36" s="399"/>
      <c r="D36" s="399"/>
      <c r="E36" s="399"/>
      <c r="F36" s="435"/>
      <c r="G36" s="435"/>
      <c r="H36" s="435"/>
      <c r="I36" s="435"/>
      <c r="J36" s="435"/>
    </row>
    <row r="37" spans="1:10">
      <c r="A37" s="676">
        <v>1</v>
      </c>
      <c r="B37" s="436" t="s">
        <v>139</v>
      </c>
      <c r="C37" s="399"/>
      <c r="D37" s="399"/>
      <c r="E37" s="399"/>
      <c r="F37" s="435"/>
      <c r="G37" s="435"/>
      <c r="H37" s="435"/>
      <c r="I37" s="435"/>
      <c r="J37" s="435"/>
    </row>
    <row r="38" spans="1:10">
      <c r="A38" s="676">
        <v>2</v>
      </c>
      <c r="B38" s="436" t="s">
        <v>585</v>
      </c>
      <c r="C38" s="399"/>
      <c r="D38" s="399"/>
      <c r="E38" s="399"/>
      <c r="F38" s="435"/>
      <c r="G38" s="435"/>
      <c r="H38" s="435"/>
      <c r="I38" s="435"/>
      <c r="J38" s="435"/>
    </row>
    <row r="39" spans="1:10">
      <c r="B39" s="399"/>
      <c r="C39" s="399"/>
      <c r="D39" s="399"/>
      <c r="E39" s="399"/>
      <c r="F39" s="435"/>
      <c r="G39" s="435"/>
      <c r="H39" s="435"/>
      <c r="I39" s="435"/>
      <c r="J39" s="435"/>
    </row>
    <row r="40" spans="1:10">
      <c r="B40" s="437" t="s">
        <v>586</v>
      </c>
      <c r="C40" s="438"/>
      <c r="D40" s="403" t="s">
        <v>266</v>
      </c>
      <c r="E40" s="403" t="s">
        <v>266</v>
      </c>
      <c r="F40" s="403" t="s">
        <v>266</v>
      </c>
      <c r="G40" s="403" t="s">
        <v>266</v>
      </c>
      <c r="H40" s="403" t="s">
        <v>266</v>
      </c>
      <c r="I40" s="403" t="s">
        <v>266</v>
      </c>
      <c r="J40" s="404" t="s">
        <v>266</v>
      </c>
    </row>
    <row r="41" spans="1:10">
      <c r="B41" s="439" t="s">
        <v>557</v>
      </c>
      <c r="C41" s="409"/>
      <c r="D41" s="674">
        <v>110.295</v>
      </c>
      <c r="E41" s="674">
        <v>78</v>
      </c>
      <c r="F41" s="674">
        <v>100.8</v>
      </c>
      <c r="G41" s="674">
        <v>92.2</v>
      </c>
      <c r="H41" s="674">
        <f>98.8</f>
        <v>98.8</v>
      </c>
      <c r="I41" s="674">
        <v>104</v>
      </c>
      <c r="J41" s="674">
        <v>113</v>
      </c>
    </row>
    <row r="42" spans="1:10">
      <c r="B42" s="440" t="s">
        <v>587</v>
      </c>
      <c r="C42" s="441"/>
      <c r="D42" s="677">
        <v>9.5</v>
      </c>
      <c r="E42" s="677">
        <v>3</v>
      </c>
      <c r="F42" s="677">
        <v>47.668999999999997</v>
      </c>
      <c r="G42" s="677">
        <v>66.2</v>
      </c>
      <c r="H42" s="677">
        <v>22</v>
      </c>
      <c r="I42" s="677">
        <v>1</v>
      </c>
      <c r="J42" s="677">
        <v>1</v>
      </c>
    </row>
    <row r="43" spans="1:10">
      <c r="B43" s="399"/>
      <c r="C43" s="399"/>
      <c r="D43" s="399"/>
      <c r="E43" s="399"/>
      <c r="F43" s="400"/>
      <c r="G43" s="400"/>
      <c r="H43" s="400"/>
      <c r="I43" s="400"/>
      <c r="J43" s="400"/>
    </row>
    <row r="46" spans="1:10">
      <c r="F46" s="442"/>
      <c r="G46" s="442"/>
      <c r="H46" s="442"/>
      <c r="I46" s="442"/>
      <c r="J46" s="442"/>
    </row>
    <row r="49" spans="10:10">
      <c r="J49" s="442"/>
    </row>
    <row r="1834" spans="2:49" s="443" customFormat="1">
      <c r="B1834" s="392"/>
      <c r="C1834" s="392"/>
      <c r="D1834" s="392"/>
      <c r="E1834" s="392"/>
      <c r="K1834" s="392"/>
      <c r="L1834" s="392"/>
      <c r="M1834" s="392"/>
      <c r="N1834" s="392"/>
      <c r="O1834" s="392"/>
      <c r="P1834" s="392"/>
      <c r="Q1834" s="392"/>
      <c r="R1834" s="392"/>
      <c r="S1834" s="392"/>
      <c r="T1834" s="392"/>
      <c r="U1834" s="392"/>
      <c r="V1834" s="392"/>
      <c r="W1834" s="392"/>
      <c r="X1834" s="392"/>
      <c r="Y1834" s="392"/>
      <c r="Z1834" s="392"/>
      <c r="AA1834" s="392"/>
      <c r="AB1834" s="392"/>
      <c r="AC1834" s="392"/>
      <c r="AD1834" s="392"/>
      <c r="AE1834" s="392"/>
      <c r="AF1834" s="392"/>
      <c r="AG1834" s="392"/>
      <c r="AH1834" s="392"/>
      <c r="AI1834" s="392"/>
      <c r="AJ1834" s="392"/>
      <c r="AK1834" s="392"/>
      <c r="AL1834" s="392"/>
      <c r="AM1834" s="392"/>
      <c r="AN1834" s="392"/>
      <c r="AO1834" s="392"/>
      <c r="AP1834" s="392"/>
      <c r="AQ1834" s="392"/>
      <c r="AR1834" s="392"/>
      <c r="AS1834" s="392"/>
      <c r="AT1834" s="392"/>
      <c r="AU1834" s="392"/>
      <c r="AV1834" s="392"/>
      <c r="AW1834" s="392"/>
    </row>
  </sheetData>
  <mergeCells count="1">
    <mergeCell ref="B2:C2"/>
  </mergeCells>
  <pageMargins left="0.7" right="0.7" top="0.75" bottom="0.75" header="0.3" footer="0.3"/>
  <pageSetup paperSize="9" orientation="portrait"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0127-7721-4EF9-8E7B-EBE3FB91ED14}">
  <sheetPr>
    <tabColor rgb="FFA2B2C8"/>
    <pageSetUpPr fitToPage="1"/>
  </sheetPr>
  <dimension ref="A2:X94"/>
  <sheetViews>
    <sheetView showGridLines="0" view="pageBreakPreview" topLeftCell="J2" zoomScale="88" zoomScaleNormal="25" zoomScaleSheetLayoutView="88" workbookViewId="0">
      <selection activeCell="N16" sqref="N16"/>
    </sheetView>
  </sheetViews>
  <sheetFormatPr defaultColWidth="7" defaultRowHeight="14.45" outlineLevelRow="1"/>
  <cols>
    <col min="1" max="1" width="7" style="189"/>
    <col min="2" max="2" width="18.875" style="189" customWidth="1"/>
    <col min="3" max="3" width="15.5" style="189" customWidth="1"/>
    <col min="4" max="4" width="18.5" style="189" customWidth="1"/>
    <col min="5" max="5" width="10.5" style="190" customWidth="1"/>
    <col min="6" max="6" width="16.75" style="189" customWidth="1"/>
    <col min="7" max="7" width="19.875" style="191" customWidth="1"/>
    <col min="8" max="12" width="16" style="189" customWidth="1"/>
    <col min="13" max="13" width="7" style="189"/>
    <col min="14" max="14" width="19.375" style="189" customWidth="1"/>
    <col min="15" max="15" width="11.875" style="189" customWidth="1"/>
    <col min="16" max="17" width="15.125" style="189" bestFit="1" customWidth="1"/>
    <col min="18" max="18" width="14.125" style="189" bestFit="1" customWidth="1"/>
    <col min="19" max="19" width="10.75" style="189" bestFit="1" customWidth="1"/>
    <col min="20" max="20" width="14" style="189" customWidth="1"/>
    <col min="21" max="21" width="21.625" style="189" customWidth="1"/>
    <col min="22" max="22" width="21.25" style="189" customWidth="1"/>
    <col min="23" max="23" width="8" style="189" bestFit="1" customWidth="1"/>
    <col min="24" max="16384" width="7" style="189"/>
  </cols>
  <sheetData>
    <row r="2" spans="2:22">
      <c r="B2" s="188" t="s">
        <v>588</v>
      </c>
      <c r="C2" s="188"/>
    </row>
    <row r="3" spans="2:22">
      <c r="B3" s="188" t="s">
        <v>589</v>
      </c>
      <c r="C3" s="678">
        <v>45382</v>
      </c>
    </row>
    <row r="4" spans="2:22" ht="15" thickBot="1"/>
    <row r="5" spans="2:22" ht="57.75" customHeight="1" thickBot="1">
      <c r="B5" s="237"/>
      <c r="C5" s="238"/>
      <c r="D5" s="238"/>
      <c r="E5" s="239"/>
      <c r="F5" s="238"/>
      <c r="G5" s="1013" t="s">
        <v>590</v>
      </c>
      <c r="H5" s="1014"/>
      <c r="I5" s="1015"/>
      <c r="J5" s="1022" t="s">
        <v>591</v>
      </c>
      <c r="K5" s="1014"/>
      <c r="L5" s="1015"/>
      <c r="N5" s="1003" t="s">
        <v>592</v>
      </c>
      <c r="O5" s="1004"/>
      <c r="P5" s="1004"/>
      <c r="Q5" s="1004"/>
      <c r="R5" s="1004"/>
      <c r="S5" s="1004"/>
      <c r="T5" s="1004"/>
      <c r="U5" s="1004"/>
      <c r="V5" s="1005"/>
    </row>
    <row r="6" spans="2:22" ht="60.75" customHeight="1" thickBot="1">
      <c r="B6" s="556" t="s">
        <v>593</v>
      </c>
      <c r="C6" s="557" t="s">
        <v>594</v>
      </c>
      <c r="D6" s="556" t="s">
        <v>595</v>
      </c>
      <c r="E6" s="556" t="s">
        <v>596</v>
      </c>
      <c r="F6" s="558"/>
      <c r="G6" s="559" t="s">
        <v>597</v>
      </c>
      <c r="H6" s="560" t="s">
        <v>598</v>
      </c>
      <c r="I6" s="561" t="s">
        <v>599</v>
      </c>
      <c r="J6" s="559" t="s">
        <v>597</v>
      </c>
      <c r="K6" s="560" t="s">
        <v>598</v>
      </c>
      <c r="L6" s="561" t="s">
        <v>599</v>
      </c>
      <c r="N6" s="240" t="s">
        <v>600</v>
      </c>
      <c r="O6" s="240" t="s">
        <v>601</v>
      </c>
      <c r="P6" s="240" t="s">
        <v>602</v>
      </c>
      <c r="Q6" s="240" t="s">
        <v>603</v>
      </c>
      <c r="R6" s="240" t="s">
        <v>604</v>
      </c>
      <c r="S6" s="240" t="s">
        <v>605</v>
      </c>
      <c r="T6" s="240" t="s">
        <v>606</v>
      </c>
      <c r="U6" s="240" t="s">
        <v>607</v>
      </c>
      <c r="V6" s="241" t="s">
        <v>608</v>
      </c>
    </row>
    <row r="7" spans="2:22">
      <c r="B7" s="991" t="s">
        <v>609</v>
      </c>
      <c r="C7" s="991" t="s">
        <v>610</v>
      </c>
      <c r="D7" s="1006">
        <v>6.95</v>
      </c>
      <c r="E7" s="217"/>
      <c r="F7" s="214" t="s">
        <v>29</v>
      </c>
      <c r="G7" s="679">
        <v>5035.5084999999999</v>
      </c>
      <c r="H7" s="680">
        <v>840.01599999999962</v>
      </c>
      <c r="I7" s="680">
        <v>4195.4925000000003</v>
      </c>
      <c r="J7" s="242"/>
      <c r="K7" s="242"/>
      <c r="L7" s="242"/>
      <c r="N7" s="562" t="s">
        <v>454</v>
      </c>
      <c r="O7" s="563" t="s">
        <v>599</v>
      </c>
      <c r="P7" s="563">
        <v>15</v>
      </c>
      <c r="Q7" s="564" t="s">
        <v>611</v>
      </c>
      <c r="R7" s="563">
        <v>804</v>
      </c>
      <c r="S7" s="563">
        <v>15.97</v>
      </c>
      <c r="T7" s="563" t="s">
        <v>612</v>
      </c>
      <c r="U7" s="681">
        <v>7.0619340000000017</v>
      </c>
      <c r="V7" s="682">
        <v>5.7779460000000009</v>
      </c>
    </row>
    <row r="8" spans="2:22" ht="15" thickBot="1">
      <c r="B8" s="992"/>
      <c r="C8" s="994"/>
      <c r="D8" s="994"/>
      <c r="E8" s="219"/>
      <c r="F8" s="215" t="s">
        <v>613</v>
      </c>
      <c r="G8" s="687">
        <v>34.996784075000001</v>
      </c>
      <c r="H8" s="243">
        <v>5.8381112000000002</v>
      </c>
      <c r="I8" s="243">
        <v>29.158672875000001</v>
      </c>
      <c r="J8" s="243">
        <v>19.072725706337213</v>
      </c>
      <c r="K8" s="243">
        <v>3.1816835890426076</v>
      </c>
      <c r="L8" s="243">
        <v>15.891042117294605</v>
      </c>
      <c r="N8" s="200" t="s">
        <v>477</v>
      </c>
      <c r="O8" s="201" t="s">
        <v>599</v>
      </c>
      <c r="P8" s="201">
        <v>15</v>
      </c>
      <c r="Q8" s="202" t="s">
        <v>614</v>
      </c>
      <c r="R8" s="201">
        <v>42</v>
      </c>
      <c r="S8" s="201">
        <v>18</v>
      </c>
      <c r="T8" s="201" t="s">
        <v>615</v>
      </c>
      <c r="U8" s="683">
        <v>0.41580000000000006</v>
      </c>
      <c r="V8" s="684">
        <v>0.3402</v>
      </c>
    </row>
    <row r="9" spans="2:22" ht="19.899999999999999" customHeight="1">
      <c r="B9" s="992"/>
      <c r="C9" s="1007" t="s">
        <v>120</v>
      </c>
      <c r="D9" s="1008"/>
      <c r="E9" s="1009"/>
      <c r="F9" s="565" t="s">
        <v>29</v>
      </c>
      <c r="G9" s="688">
        <v>5035.5084999999999</v>
      </c>
      <c r="H9" s="688">
        <v>840.01599999999962</v>
      </c>
      <c r="I9" s="688">
        <v>4195.4925000000003</v>
      </c>
      <c r="J9" s="566"/>
      <c r="K9" s="249"/>
      <c r="L9" s="249"/>
      <c r="N9" s="200" t="s">
        <v>616</v>
      </c>
      <c r="O9" s="201" t="s">
        <v>598</v>
      </c>
      <c r="P9" s="201">
        <v>15</v>
      </c>
      <c r="Q9" s="201" t="s">
        <v>614</v>
      </c>
      <c r="R9" s="201">
        <v>3</v>
      </c>
      <c r="S9" s="201">
        <v>18</v>
      </c>
      <c r="T9" s="201" t="s">
        <v>615</v>
      </c>
      <c r="U9" s="683">
        <v>2.9700000000000004E-2</v>
      </c>
      <c r="V9" s="684">
        <v>2.4299999999999999E-2</v>
      </c>
    </row>
    <row r="10" spans="2:22" ht="15" thickBot="1">
      <c r="B10" s="992"/>
      <c r="C10" s="1010"/>
      <c r="D10" s="1011"/>
      <c r="E10" s="1012"/>
      <c r="F10" s="220" t="s">
        <v>617</v>
      </c>
      <c r="G10" s="689">
        <v>34.996784075000001</v>
      </c>
      <c r="H10" s="689">
        <v>5.8381112000000002</v>
      </c>
      <c r="I10" s="689">
        <v>29.158672875000001</v>
      </c>
      <c r="J10" s="689">
        <v>19.072725706337213</v>
      </c>
      <c r="K10" s="690">
        <v>3.1816835890426076</v>
      </c>
      <c r="L10" s="690">
        <v>15.891042117294605</v>
      </c>
      <c r="N10" s="567" t="s">
        <v>618</v>
      </c>
      <c r="O10" s="568" t="s">
        <v>598</v>
      </c>
      <c r="P10" s="568">
        <v>15</v>
      </c>
      <c r="Q10" s="568" t="s">
        <v>619</v>
      </c>
      <c r="R10" s="568">
        <v>20</v>
      </c>
      <c r="S10" s="568">
        <v>30.59</v>
      </c>
      <c r="T10" s="568" t="s">
        <v>615</v>
      </c>
      <c r="U10" s="683">
        <v>0.33649000000000001</v>
      </c>
      <c r="V10" s="684">
        <v>0.27531</v>
      </c>
    </row>
    <row r="11" spans="2:22">
      <c r="B11" s="1023" t="s">
        <v>612</v>
      </c>
      <c r="C11" s="995" t="s">
        <v>620</v>
      </c>
      <c r="D11" s="691">
        <v>19.399999999999999</v>
      </c>
      <c r="E11" s="198" t="s">
        <v>621</v>
      </c>
      <c r="F11" s="199" t="s">
        <v>29</v>
      </c>
      <c r="G11" s="693">
        <v>4994</v>
      </c>
      <c r="H11" s="694">
        <v>846.81399999999974</v>
      </c>
      <c r="I11" s="694">
        <v>4149.6759999999995</v>
      </c>
      <c r="J11" s="243" t="s">
        <v>64</v>
      </c>
      <c r="K11" s="243"/>
      <c r="L11" s="243"/>
      <c r="N11" s="567" t="s">
        <v>622</v>
      </c>
      <c r="O11" s="201" t="s">
        <v>598</v>
      </c>
      <c r="P11" s="568">
        <v>15</v>
      </c>
      <c r="Q11" s="568" t="s">
        <v>623</v>
      </c>
      <c r="R11" s="568">
        <v>15</v>
      </c>
      <c r="S11" s="568">
        <v>65</v>
      </c>
      <c r="T11" s="568" t="s">
        <v>624</v>
      </c>
      <c r="U11" s="683">
        <v>0.53625</v>
      </c>
      <c r="V11" s="684">
        <v>0.43874999999999997</v>
      </c>
    </row>
    <row r="12" spans="2:22" ht="15" thickBot="1">
      <c r="B12" s="1024"/>
      <c r="C12" s="996"/>
      <c r="D12" s="692">
        <v>20.828517000000002</v>
      </c>
      <c r="E12" s="570" t="s">
        <v>625</v>
      </c>
      <c r="F12" s="205" t="s">
        <v>617</v>
      </c>
      <c r="G12" s="695">
        <v>104.01761389800001</v>
      </c>
      <c r="H12" s="243">
        <v>17.637879794837996</v>
      </c>
      <c r="I12" s="243">
        <v>86.431597110492007</v>
      </c>
      <c r="J12" s="243">
        <v>57.049258933082626</v>
      </c>
      <c r="K12" s="243">
        <v>9.6688097352660414</v>
      </c>
      <c r="L12" s="243">
        <v>47.380449197816588</v>
      </c>
      <c r="N12" s="567" t="s">
        <v>626</v>
      </c>
      <c r="O12" s="201" t="s">
        <v>598</v>
      </c>
      <c r="P12" s="568">
        <v>15</v>
      </c>
      <c r="Q12" s="568" t="s">
        <v>623</v>
      </c>
      <c r="R12" s="568">
        <v>15</v>
      </c>
      <c r="S12" s="568">
        <v>65</v>
      </c>
      <c r="T12" s="568" t="s">
        <v>624</v>
      </c>
      <c r="U12" s="683">
        <v>0.53625</v>
      </c>
      <c r="V12" s="684">
        <v>0.43874999999999997</v>
      </c>
    </row>
    <row r="13" spans="2:22" ht="15" thickBot="1">
      <c r="B13" s="1024"/>
      <c r="C13" s="995" t="s">
        <v>610</v>
      </c>
      <c r="D13" s="997">
        <v>6</v>
      </c>
      <c r="E13" s="998" t="s">
        <v>621</v>
      </c>
      <c r="F13" s="210" t="s">
        <v>29</v>
      </c>
      <c r="G13" s="693">
        <v>1045</v>
      </c>
      <c r="H13" s="571"/>
      <c r="I13" s="680">
        <v>1044.7719999999999</v>
      </c>
      <c r="J13" s="248"/>
      <c r="K13" s="248"/>
      <c r="L13" s="248"/>
      <c r="N13" s="572" t="s">
        <v>627</v>
      </c>
      <c r="O13" s="207" t="s">
        <v>598</v>
      </c>
      <c r="P13" s="573">
        <v>15</v>
      </c>
      <c r="Q13" s="573" t="s">
        <v>623</v>
      </c>
      <c r="R13" s="573">
        <v>32</v>
      </c>
      <c r="S13" s="573">
        <v>65</v>
      </c>
      <c r="T13" s="573" t="s">
        <v>624</v>
      </c>
      <c r="U13" s="685">
        <v>1.1439999999999999</v>
      </c>
      <c r="V13" s="686">
        <v>0.93600000000000005</v>
      </c>
    </row>
    <row r="14" spans="2:22" ht="15" thickBot="1">
      <c r="B14" s="1024"/>
      <c r="C14" s="996"/>
      <c r="D14" s="996"/>
      <c r="E14" s="996"/>
      <c r="F14" s="205" t="s">
        <v>617</v>
      </c>
      <c r="G14" s="687">
        <v>6.2686320000000002</v>
      </c>
      <c r="H14" s="574"/>
      <c r="I14" s="243">
        <v>6.2686320000000002</v>
      </c>
      <c r="J14" s="243">
        <v>19.360424349915181</v>
      </c>
      <c r="K14" s="243">
        <v>2.6564276109573925</v>
      </c>
      <c r="L14" s="243">
        <v>16.703996738957787</v>
      </c>
    </row>
    <row r="15" spans="2:22">
      <c r="B15" s="1024"/>
      <c r="C15" s="999" t="s">
        <v>120</v>
      </c>
      <c r="D15" s="1000"/>
      <c r="E15" s="1074"/>
      <c r="F15" s="199" t="s">
        <v>29</v>
      </c>
      <c r="G15" s="696">
        <v>6039</v>
      </c>
      <c r="H15" s="697">
        <v>846.81399999999974</v>
      </c>
      <c r="I15" s="697">
        <v>5194.4479999999994</v>
      </c>
      <c r="J15" s="249"/>
      <c r="K15" s="249"/>
      <c r="L15" s="249"/>
    </row>
    <row r="16" spans="2:22" ht="15" thickBot="1">
      <c r="B16" s="1025"/>
      <c r="C16" s="1001"/>
      <c r="D16" s="1002"/>
      <c r="E16" s="1075"/>
      <c r="F16" s="575" t="s">
        <v>617</v>
      </c>
      <c r="G16" s="689">
        <v>110.286245898</v>
      </c>
      <c r="H16" s="698">
        <v>17.637879794837996</v>
      </c>
      <c r="I16" s="698">
        <v>92.700229110492003</v>
      </c>
      <c r="J16" s="698">
        <v>76.409683282997804</v>
      </c>
      <c r="K16" s="698">
        <v>12.325237346223433</v>
      </c>
      <c r="L16" s="698">
        <v>64.084445936774372</v>
      </c>
      <c r="N16" s="189" t="s">
        <v>628</v>
      </c>
    </row>
    <row r="17" spans="2:13">
      <c r="B17" s="991" t="s">
        <v>615</v>
      </c>
      <c r="C17" s="216" t="s">
        <v>620</v>
      </c>
      <c r="D17" s="699">
        <v>18</v>
      </c>
      <c r="E17" s="217" t="s">
        <v>621</v>
      </c>
      <c r="F17" s="214" t="s">
        <v>29</v>
      </c>
      <c r="G17" s="679">
        <v>4730.8119999999999</v>
      </c>
      <c r="H17" s="680">
        <v>854.62399999999968</v>
      </c>
      <c r="I17" s="680">
        <v>3876.1880000000001</v>
      </c>
      <c r="J17" s="248"/>
      <c r="K17" s="248"/>
      <c r="L17" s="248"/>
    </row>
    <row r="18" spans="2:13" ht="15" thickBot="1">
      <c r="B18" s="992"/>
      <c r="C18" s="218"/>
      <c r="D18" s="700">
        <v>19.274678000000002</v>
      </c>
      <c r="E18" s="219" t="s">
        <v>625</v>
      </c>
      <c r="F18" s="215" t="s">
        <v>617</v>
      </c>
      <c r="G18" s="687">
        <v>91.184877978536008</v>
      </c>
      <c r="H18" s="243">
        <v>16.472602411072003</v>
      </c>
      <c r="I18" s="243">
        <v>74.712275567464005</v>
      </c>
      <c r="J18" s="243">
        <v>86.017015691471713</v>
      </c>
      <c r="K18" s="243">
        <v>17.025428759056467</v>
      </c>
      <c r="L18" s="243">
        <v>68.991586932415245</v>
      </c>
    </row>
    <row r="19" spans="2:13">
      <c r="B19" s="992"/>
      <c r="C19" s="991" t="s">
        <v>610</v>
      </c>
      <c r="D19" s="1006">
        <v>0.77</v>
      </c>
      <c r="E19" s="213"/>
      <c r="F19" s="214" t="s">
        <v>29</v>
      </c>
      <c r="G19" s="679">
        <v>33.325499999999998</v>
      </c>
      <c r="H19" s="571"/>
      <c r="I19" s="680">
        <v>33.325499999999998</v>
      </c>
      <c r="J19" s="248"/>
      <c r="K19" s="248"/>
      <c r="L19" s="248"/>
    </row>
    <row r="20" spans="2:13" ht="15" thickBot="1">
      <c r="B20" s="992"/>
      <c r="C20" s="994"/>
      <c r="D20" s="994"/>
      <c r="E20" s="213"/>
      <c r="F20" s="215" t="s">
        <v>617</v>
      </c>
      <c r="G20" s="687">
        <v>2.5660634999999998E-2</v>
      </c>
      <c r="H20" s="574"/>
      <c r="I20" s="243">
        <v>2.5660634999999998E-2</v>
      </c>
      <c r="J20" s="243">
        <v>13.981482526282475</v>
      </c>
      <c r="K20" s="243">
        <v>0</v>
      </c>
      <c r="L20" s="243">
        <v>13.981482526282475</v>
      </c>
    </row>
    <row r="21" spans="2:13">
      <c r="B21" s="992"/>
      <c r="C21" s="1007" t="s">
        <v>120</v>
      </c>
      <c r="D21" s="1008"/>
      <c r="E21" s="1009"/>
      <c r="F21" s="214" t="s">
        <v>29</v>
      </c>
      <c r="G21" s="688">
        <v>4764.1374999999998</v>
      </c>
      <c r="H21" s="697">
        <v>854.62399999999968</v>
      </c>
      <c r="I21" s="697">
        <v>3909.5135</v>
      </c>
      <c r="J21" s="249"/>
      <c r="K21" s="249"/>
      <c r="L21" s="249"/>
    </row>
    <row r="22" spans="2:13" ht="15" thickBot="1">
      <c r="B22" s="993"/>
      <c r="C22" s="1010"/>
      <c r="D22" s="1011"/>
      <c r="E22" s="1012"/>
      <c r="F22" s="215" t="s">
        <v>617</v>
      </c>
      <c r="G22" s="689">
        <v>91.210538613536002</v>
      </c>
      <c r="H22" s="698">
        <v>16.472602411072003</v>
      </c>
      <c r="I22" s="698">
        <v>74.737936202463999</v>
      </c>
      <c r="J22" s="698">
        <v>99.998498217754189</v>
      </c>
      <c r="K22" s="698">
        <v>17.025428759056467</v>
      </c>
      <c r="L22" s="698">
        <v>82.973069458697722</v>
      </c>
    </row>
    <row r="23" spans="2:13">
      <c r="B23" s="1023" t="s">
        <v>629</v>
      </c>
      <c r="C23" s="995" t="s">
        <v>620</v>
      </c>
      <c r="D23" s="691">
        <v>22.5</v>
      </c>
      <c r="E23" s="198" t="s">
        <v>621</v>
      </c>
      <c r="F23" s="199" t="s">
        <v>29</v>
      </c>
      <c r="G23" s="679">
        <v>4841.5374999999995</v>
      </c>
      <c r="H23" s="680">
        <v>872.64599999999973</v>
      </c>
      <c r="I23" s="680">
        <v>3968.8914999999997</v>
      </c>
      <c r="J23" s="248"/>
      <c r="K23" s="248"/>
      <c r="L23" s="248"/>
    </row>
    <row r="24" spans="2:13" ht="15" thickBot="1">
      <c r="B24" s="1024"/>
      <c r="C24" s="996"/>
      <c r="D24" s="692">
        <v>24.38</v>
      </c>
      <c r="E24" s="570" t="s">
        <v>625</v>
      </c>
      <c r="F24" s="205" t="s">
        <v>613</v>
      </c>
      <c r="G24" s="695">
        <v>118.0462123958</v>
      </c>
      <c r="H24" s="243">
        <v>21.276826847328</v>
      </c>
      <c r="I24" s="243">
        <v>96.769385548472002</v>
      </c>
      <c r="J24" s="243">
        <v>97.340528817652654</v>
      </c>
      <c r="K24" s="243">
        <v>19.20513527610877</v>
      </c>
      <c r="L24" s="243">
        <v>78.135393541543877</v>
      </c>
    </row>
    <row r="25" spans="2:13">
      <c r="B25" s="1024"/>
      <c r="C25" s="995" t="s">
        <v>610</v>
      </c>
      <c r="D25" s="997">
        <v>1</v>
      </c>
      <c r="E25" s="998" t="s">
        <v>621</v>
      </c>
      <c r="F25" s="210" t="s">
        <v>29</v>
      </c>
      <c r="G25" s="576"/>
      <c r="H25" s="577"/>
      <c r="I25" s="577"/>
      <c r="J25" s="248"/>
      <c r="K25" s="248"/>
      <c r="L25" s="248"/>
    </row>
    <row r="26" spans="2:13" ht="15" thickBot="1">
      <c r="B26" s="1024"/>
      <c r="C26" s="996"/>
      <c r="D26" s="996"/>
      <c r="E26" s="996"/>
      <c r="F26" s="205" t="s">
        <v>617</v>
      </c>
      <c r="G26" s="578"/>
      <c r="H26" s="574"/>
      <c r="I26" s="574"/>
      <c r="J26" s="243">
        <v>9.130083023896308</v>
      </c>
      <c r="K26" s="243">
        <v>0</v>
      </c>
      <c r="L26" s="243">
        <v>9.130083023896308</v>
      </c>
    </row>
    <row r="27" spans="2:13">
      <c r="B27" s="1024"/>
      <c r="C27" s="999" t="s">
        <v>120</v>
      </c>
      <c r="D27" s="1000"/>
      <c r="E27" s="1074"/>
      <c r="F27" s="199" t="s">
        <v>29</v>
      </c>
      <c r="G27" s="688">
        <v>4841.5374999999995</v>
      </c>
      <c r="H27" s="697">
        <v>872.64599999999973</v>
      </c>
      <c r="I27" s="697">
        <v>3968.8914999999997</v>
      </c>
      <c r="J27" s="249"/>
      <c r="K27" s="249"/>
      <c r="L27" s="249"/>
    </row>
    <row r="28" spans="2:13" ht="15" thickBot="1">
      <c r="B28" s="1025"/>
      <c r="C28" s="1001"/>
      <c r="D28" s="1002"/>
      <c r="E28" s="1075"/>
      <c r="F28" s="575" t="s">
        <v>617</v>
      </c>
      <c r="G28" s="689">
        <v>118.0462123958</v>
      </c>
      <c r="H28" s="698">
        <v>21.276826847328</v>
      </c>
      <c r="I28" s="698">
        <v>96.769385548472002</v>
      </c>
      <c r="J28" s="698">
        <v>106.47061184154896</v>
      </c>
      <c r="K28" s="698">
        <v>19.20513527610877</v>
      </c>
      <c r="L28" s="698">
        <v>87.265476565440181</v>
      </c>
      <c r="M28" s="250"/>
    </row>
    <row r="29" spans="2:13">
      <c r="B29" s="991" t="s">
        <v>630</v>
      </c>
      <c r="C29" s="216" t="s">
        <v>620</v>
      </c>
      <c r="D29" s="699">
        <v>8.4</v>
      </c>
      <c r="E29" s="228" t="s">
        <v>621</v>
      </c>
      <c r="F29" s="214" t="s">
        <v>29</v>
      </c>
      <c r="G29" s="679">
        <v>4733.24</v>
      </c>
      <c r="H29" s="680">
        <v>805.59900000000005</v>
      </c>
      <c r="I29" s="680">
        <v>3927.6410000000001</v>
      </c>
      <c r="J29" s="248"/>
      <c r="K29" s="248"/>
      <c r="L29" s="248"/>
    </row>
    <row r="30" spans="2:13" ht="15" thickBot="1">
      <c r="B30" s="992"/>
      <c r="C30" s="218"/>
      <c r="D30" s="700">
        <v>9.0050000000000008</v>
      </c>
      <c r="E30" s="229" t="s">
        <v>625</v>
      </c>
      <c r="F30" s="215" t="s">
        <v>617</v>
      </c>
      <c r="G30" s="695">
        <v>43.036194120419204</v>
      </c>
      <c r="H30" s="243">
        <v>7.2545913931860015</v>
      </c>
      <c r="I30" s="243">
        <v>35.781602727233199</v>
      </c>
      <c r="J30" s="701">
        <v>76.470226865898198</v>
      </c>
      <c r="K30" s="243">
        <v>13.504964573093828</v>
      </c>
      <c r="L30" s="243">
        <v>62.965262292804375</v>
      </c>
    </row>
    <row r="31" spans="2:13">
      <c r="B31" s="992"/>
      <c r="C31" s="216" t="s">
        <v>610</v>
      </c>
      <c r="D31" s="1006">
        <v>45</v>
      </c>
      <c r="E31" s="228"/>
      <c r="F31" s="214" t="s">
        <v>29</v>
      </c>
      <c r="G31" s="679">
        <v>74.966000000000008</v>
      </c>
      <c r="H31" s="680">
        <v>74.966000000000008</v>
      </c>
      <c r="I31" s="579"/>
      <c r="J31" s="248"/>
      <c r="K31" s="248"/>
      <c r="L31" s="248"/>
    </row>
    <row r="32" spans="2:13" ht="15" thickBot="1">
      <c r="B32" s="992"/>
      <c r="C32" s="218"/>
      <c r="D32" s="994">
        <v>45</v>
      </c>
      <c r="E32" s="229"/>
      <c r="F32" s="215" t="s">
        <v>617</v>
      </c>
      <c r="G32" s="687">
        <v>3.3734700000000002</v>
      </c>
      <c r="H32" s="243">
        <v>3.3734700000000002</v>
      </c>
      <c r="I32" s="580"/>
      <c r="J32" s="243">
        <v>1.8679656873753279</v>
      </c>
      <c r="K32" s="243">
        <v>1.8679656873753279</v>
      </c>
      <c r="L32" s="243">
        <v>0</v>
      </c>
    </row>
    <row r="33" spans="2:24">
      <c r="B33" s="992"/>
      <c r="C33" s="1007" t="s">
        <v>120</v>
      </c>
      <c r="D33" s="1008"/>
      <c r="E33" s="1009"/>
      <c r="F33" s="214" t="s">
        <v>29</v>
      </c>
      <c r="G33" s="688">
        <v>4808.2060000000001</v>
      </c>
      <c r="H33" s="697">
        <v>880.56500000000005</v>
      </c>
      <c r="I33" s="697">
        <v>3927.6410000000001</v>
      </c>
      <c r="J33" s="249"/>
      <c r="K33" s="249"/>
      <c r="L33" s="249"/>
    </row>
    <row r="34" spans="2:24" ht="15" thickBot="1">
      <c r="B34" s="993"/>
      <c r="C34" s="1010"/>
      <c r="D34" s="1011"/>
      <c r="E34" s="1012"/>
      <c r="F34" s="215" t="s">
        <v>617</v>
      </c>
      <c r="G34" s="702">
        <v>46.409664120419201</v>
      </c>
      <c r="H34" s="698">
        <v>10.628061393186002</v>
      </c>
      <c r="I34" s="698">
        <v>35.781602727233199</v>
      </c>
      <c r="J34" s="698">
        <v>78.338192553273529</v>
      </c>
      <c r="K34" s="698">
        <v>15.372930260469156</v>
      </c>
      <c r="L34" s="698">
        <v>62.965262292804375</v>
      </c>
    </row>
    <row r="35" spans="2:24">
      <c r="B35" s="1026" t="s">
        <v>624</v>
      </c>
      <c r="C35" s="995" t="s">
        <v>631</v>
      </c>
      <c r="D35" s="691">
        <v>6.44</v>
      </c>
      <c r="E35" s="198" t="s">
        <v>621</v>
      </c>
      <c r="F35" s="199" t="s">
        <v>29</v>
      </c>
      <c r="G35" s="679">
        <v>3963.1274964000004</v>
      </c>
      <c r="H35" s="680">
        <v>888.5294964000002</v>
      </c>
      <c r="I35" s="680">
        <v>3074.598</v>
      </c>
      <c r="J35" s="248"/>
      <c r="K35" s="248"/>
      <c r="L35" s="248"/>
      <c r="R35" s="1029"/>
      <c r="S35" s="1029"/>
    </row>
    <row r="36" spans="2:24" ht="15" thickBot="1">
      <c r="B36" s="1027"/>
      <c r="C36" s="996"/>
      <c r="D36" s="692">
        <v>7.1214069999999996</v>
      </c>
      <c r="E36" s="570" t="s">
        <v>625</v>
      </c>
      <c r="F36" s="205" t="s">
        <v>617</v>
      </c>
      <c r="G36" s="703">
        <v>28.223043894755435</v>
      </c>
      <c r="H36" s="243">
        <v>6.3275801753694356</v>
      </c>
      <c r="I36" s="243">
        <v>21.895463719386001</v>
      </c>
      <c r="J36" s="243">
        <v>34.848078285927521</v>
      </c>
      <c r="K36" s="243">
        <v>6.7444808269597196</v>
      </c>
      <c r="L36" s="243">
        <v>28.103597458967801</v>
      </c>
      <c r="P36" s="741"/>
      <c r="Q36" s="741"/>
    </row>
    <row r="37" spans="2:24">
      <c r="B37" s="1027"/>
      <c r="C37" s="995" t="s">
        <v>610</v>
      </c>
      <c r="D37" s="997">
        <v>75</v>
      </c>
      <c r="E37" s="998" t="s">
        <v>621</v>
      </c>
      <c r="F37" s="210" t="s">
        <v>29</v>
      </c>
      <c r="G37" s="679">
        <v>2293.2660000000001</v>
      </c>
      <c r="H37" s="577"/>
      <c r="I37" s="680">
        <v>2293.2660000000001</v>
      </c>
      <c r="J37" s="248"/>
      <c r="K37" s="248"/>
      <c r="L37" s="248"/>
      <c r="P37" s="250"/>
      <c r="Q37" s="250"/>
      <c r="R37" s="742"/>
      <c r="S37" s="742"/>
      <c r="T37" s="743"/>
      <c r="U37" s="799"/>
      <c r="V37" s="251"/>
      <c r="W37" s="251"/>
      <c r="X37" s="581"/>
    </row>
    <row r="38" spans="2:24" ht="15" thickBot="1">
      <c r="B38" s="1027"/>
      <c r="C38" s="996"/>
      <c r="D38" s="996"/>
      <c r="E38" s="996"/>
      <c r="F38" s="205" t="s">
        <v>617</v>
      </c>
      <c r="G38" s="695">
        <v>171.99494999999999</v>
      </c>
      <c r="H38" s="574"/>
      <c r="I38" s="243">
        <v>171.99494999999999</v>
      </c>
      <c r="J38" s="243">
        <v>96.829829533431266</v>
      </c>
      <c r="K38" s="243">
        <v>1.5055043126921415</v>
      </c>
      <c r="L38" s="243">
        <v>95.324325220739127</v>
      </c>
      <c r="P38" s="250"/>
      <c r="Q38" s="250"/>
      <c r="R38" s="742"/>
      <c r="S38" s="742"/>
      <c r="T38" s="799"/>
      <c r="U38" s="799"/>
      <c r="V38" s="251"/>
      <c r="W38" s="251"/>
    </row>
    <row r="39" spans="2:24">
      <c r="B39" s="1027"/>
      <c r="C39" s="999" t="s">
        <v>120</v>
      </c>
      <c r="D39" s="1000"/>
      <c r="E39" s="1074"/>
      <c r="F39" s="199" t="s">
        <v>29</v>
      </c>
      <c r="G39" s="688">
        <v>6256.3934964</v>
      </c>
      <c r="H39" s="697">
        <v>888.5294964000002</v>
      </c>
      <c r="I39" s="697">
        <v>5367.8639999999996</v>
      </c>
      <c r="J39" s="249"/>
      <c r="K39" s="249"/>
      <c r="L39" s="249"/>
      <c r="P39" s="800"/>
      <c r="Q39" s="800"/>
      <c r="R39" s="742"/>
      <c r="S39" s="742"/>
      <c r="T39" s="799"/>
      <c r="U39" s="799"/>
      <c r="V39" s="251"/>
      <c r="W39" s="251"/>
    </row>
    <row r="40" spans="2:24" ht="15" thickBot="1">
      <c r="B40" s="1028"/>
      <c r="C40" s="1001"/>
      <c r="D40" s="1002"/>
      <c r="E40" s="1075"/>
      <c r="F40" s="575" t="s">
        <v>613</v>
      </c>
      <c r="G40" s="689">
        <v>200.21799389475541</v>
      </c>
      <c r="H40" s="698">
        <v>6.3275801753694356</v>
      </c>
      <c r="I40" s="698">
        <v>193.890413719386</v>
      </c>
      <c r="J40" s="698">
        <v>131.67790781935878</v>
      </c>
      <c r="K40" s="698">
        <v>8.2499851396518604</v>
      </c>
      <c r="L40" s="698">
        <v>123.42792267970692</v>
      </c>
      <c r="M40" s="232"/>
      <c r="P40" s="800"/>
      <c r="Q40" s="800"/>
      <c r="R40" s="742"/>
      <c r="S40" s="742"/>
      <c r="T40" s="799"/>
      <c r="U40" s="799"/>
      <c r="V40" s="251"/>
      <c r="W40" s="251"/>
    </row>
    <row r="41" spans="2:24" ht="18" customHeight="1">
      <c r="B41" s="991" t="s">
        <v>611</v>
      </c>
      <c r="C41" s="582" t="s">
        <v>632</v>
      </c>
      <c r="D41" s="582"/>
      <c r="E41" s="583"/>
      <c r="F41" s="214" t="s">
        <v>29</v>
      </c>
      <c r="G41" s="679">
        <v>803.7</v>
      </c>
      <c r="H41" s="577"/>
      <c r="I41" s="680">
        <v>803.7</v>
      </c>
      <c r="J41" s="248"/>
      <c r="K41" s="248"/>
      <c r="L41" s="248"/>
      <c r="M41" s="232"/>
      <c r="P41" s="800"/>
      <c r="Q41" s="800"/>
      <c r="R41" s="742"/>
      <c r="S41" s="742"/>
      <c r="T41" s="799"/>
      <c r="U41" s="799"/>
      <c r="V41" s="251"/>
      <c r="W41" s="251"/>
    </row>
    <row r="42" spans="2:24" ht="24.75" customHeight="1" thickBot="1">
      <c r="B42" s="992"/>
      <c r="C42" s="582"/>
      <c r="D42" s="582"/>
      <c r="E42" s="583"/>
      <c r="F42" s="215" t="s">
        <v>633</v>
      </c>
      <c r="G42" s="695">
        <v>15.324943563000003</v>
      </c>
      <c r="H42" s="574"/>
      <c r="I42" s="243">
        <v>15.324943563000003</v>
      </c>
      <c r="J42" s="243">
        <v>8.4089068044157571</v>
      </c>
      <c r="K42" s="243">
        <v>0</v>
      </c>
      <c r="L42" s="243">
        <v>8.4089068044157571</v>
      </c>
      <c r="M42" s="232"/>
    </row>
    <row r="43" spans="2:24">
      <c r="B43" s="1016"/>
      <c r="C43" s="216" t="s">
        <v>620</v>
      </c>
      <c r="D43" s="699">
        <v>15.97</v>
      </c>
      <c r="E43" s="228" t="s">
        <v>621</v>
      </c>
      <c r="F43" s="214" t="s">
        <v>29</v>
      </c>
      <c r="G43" s="679">
        <v>3962.9274964000006</v>
      </c>
      <c r="H43" s="680">
        <v>888.5294964000002</v>
      </c>
      <c r="I43" s="680">
        <v>3074.3980000000001</v>
      </c>
      <c r="J43" s="248"/>
      <c r="K43" s="248"/>
      <c r="L43" s="248"/>
    </row>
    <row r="44" spans="2:24" ht="15" thickBot="1">
      <c r="B44" s="1016"/>
      <c r="C44" s="218"/>
      <c r="D44" s="700">
        <v>19.067990000000002</v>
      </c>
      <c r="E44" s="229" t="s">
        <v>625</v>
      </c>
      <c r="F44" s="215" t="s">
        <v>617</v>
      </c>
      <c r="G44" s="695">
        <v>75.565061872080236</v>
      </c>
      <c r="H44" s="243">
        <v>16.94247155206024</v>
      </c>
      <c r="I44" s="243">
        <v>58.622590320020002</v>
      </c>
      <c r="J44" s="243">
        <v>54.044150985907599</v>
      </c>
      <c r="K44" s="243">
        <v>12.117117502201451</v>
      </c>
      <c r="L44" s="243">
        <v>41.927033483706147</v>
      </c>
    </row>
    <row r="45" spans="2:24">
      <c r="B45" s="1016"/>
      <c r="C45" s="216" t="s">
        <v>610</v>
      </c>
      <c r="D45" s="1006">
        <v>60</v>
      </c>
      <c r="E45" s="1033" t="s">
        <v>621</v>
      </c>
      <c r="F45" s="214" t="s">
        <v>29</v>
      </c>
      <c r="G45" s="679">
        <v>1503.0238760000002</v>
      </c>
      <c r="H45" s="680">
        <v>15.737532</v>
      </c>
      <c r="I45" s="680">
        <v>1487.2863440000001</v>
      </c>
      <c r="J45" s="248"/>
      <c r="K45" s="248"/>
      <c r="L45" s="248"/>
      <c r="X45" s="581"/>
    </row>
    <row r="46" spans="2:24" ht="15" thickBot="1">
      <c r="B46" s="1016"/>
      <c r="C46" s="218"/>
      <c r="D46" s="994"/>
      <c r="E46" s="994"/>
      <c r="F46" s="215" t="s">
        <v>613</v>
      </c>
      <c r="G46" s="695">
        <v>90.181432560000019</v>
      </c>
      <c r="H46" s="701">
        <v>0.94425192000000002</v>
      </c>
      <c r="I46" s="701">
        <v>89.23718064000002</v>
      </c>
      <c r="J46" s="243">
        <v>126.15382571050452</v>
      </c>
      <c r="K46" s="243">
        <v>0.51811782291590303</v>
      </c>
      <c r="L46" s="701">
        <v>125.63570788758862</v>
      </c>
    </row>
    <row r="47" spans="2:24">
      <c r="B47" s="1016"/>
      <c r="C47" s="1007" t="s">
        <v>120</v>
      </c>
      <c r="D47" s="1008"/>
      <c r="E47" s="1009"/>
      <c r="F47" s="214" t="s">
        <v>29</v>
      </c>
      <c r="G47" s="688">
        <v>6269.6513724000006</v>
      </c>
      <c r="H47" s="697">
        <v>904.26702840000019</v>
      </c>
      <c r="I47" s="697">
        <v>5365.3843440000001</v>
      </c>
      <c r="J47" s="249"/>
      <c r="K47" s="249"/>
      <c r="L47" s="249"/>
      <c r="M47" s="581"/>
    </row>
    <row r="48" spans="2:24" ht="15" thickBot="1">
      <c r="B48" s="1017"/>
      <c r="C48" s="1010"/>
      <c r="D48" s="1011"/>
      <c r="E48" s="1012"/>
      <c r="F48" s="215" t="s">
        <v>617</v>
      </c>
      <c r="G48" s="689">
        <v>181.07143799508026</v>
      </c>
      <c r="H48" s="690">
        <v>17.88672347206024</v>
      </c>
      <c r="I48" s="690">
        <v>163.18471452302003</v>
      </c>
      <c r="J48" s="690">
        <v>188.60688350082788</v>
      </c>
      <c r="K48" s="690">
        <v>12.635235325117353</v>
      </c>
      <c r="L48" s="690">
        <v>175.97164817571053</v>
      </c>
    </row>
    <row r="49" spans="2:24">
      <c r="B49" s="1019" t="s">
        <v>614</v>
      </c>
      <c r="C49" s="584" t="s">
        <v>632</v>
      </c>
      <c r="D49" s="585"/>
      <c r="E49" s="586"/>
      <c r="F49" s="244" t="s">
        <v>29</v>
      </c>
      <c r="G49" s="679">
        <v>827.86800000000005</v>
      </c>
      <c r="H49" s="679">
        <v>2.968</v>
      </c>
      <c r="I49" s="704">
        <v>824.90000000000009</v>
      </c>
      <c r="J49" s="252"/>
      <c r="K49" s="252"/>
      <c r="L49" s="252"/>
    </row>
    <row r="50" spans="2:24" ht="15" thickBot="1">
      <c r="B50" s="1020"/>
      <c r="C50" s="585"/>
      <c r="D50" s="585"/>
      <c r="E50" s="586"/>
      <c r="F50" s="245" t="s">
        <v>617</v>
      </c>
      <c r="G50" s="695">
        <v>13.573694250000003</v>
      </c>
      <c r="H50" s="695">
        <v>0.35700525</v>
      </c>
      <c r="I50" s="705">
        <v>13.216689000000002</v>
      </c>
      <c r="J50" s="705">
        <v>14.214598908430998</v>
      </c>
      <c r="K50" s="701">
        <v>2.9383200000000002E-2</v>
      </c>
      <c r="L50" s="705">
        <v>14.185215708430999</v>
      </c>
    </row>
    <row r="51" spans="2:24">
      <c r="B51" s="1020"/>
      <c r="C51" s="995" t="s">
        <v>620</v>
      </c>
      <c r="D51" s="691">
        <v>18</v>
      </c>
      <c r="E51" s="198" t="s">
        <v>621</v>
      </c>
      <c r="F51" s="244" t="s">
        <v>29</v>
      </c>
      <c r="G51" s="679">
        <v>3964.4917500000001</v>
      </c>
      <c r="H51" s="680">
        <v>889.72874999999999</v>
      </c>
      <c r="I51" s="680">
        <v>3074.7629999999999</v>
      </c>
      <c r="J51" s="248"/>
      <c r="K51" s="248"/>
      <c r="L51" s="248"/>
    </row>
    <row r="52" spans="2:24" ht="15" thickBot="1">
      <c r="B52" s="1020"/>
      <c r="C52" s="996"/>
      <c r="D52" s="706">
        <v>18</v>
      </c>
      <c r="E52" s="570" t="s">
        <v>621</v>
      </c>
      <c r="F52" s="245" t="s">
        <v>617</v>
      </c>
      <c r="G52" s="695">
        <v>71.414275500000002</v>
      </c>
      <c r="H52" s="243">
        <v>16.068541499999998</v>
      </c>
      <c r="I52" s="243">
        <v>55.345734</v>
      </c>
      <c r="J52" s="243">
        <v>73.350437014933206</v>
      </c>
      <c r="K52" s="243">
        <v>16.454330125874183</v>
      </c>
      <c r="L52" s="243">
        <v>56.89610688905902</v>
      </c>
    </row>
    <row r="53" spans="2:24">
      <c r="B53" s="1020"/>
      <c r="C53" s="1030" t="s">
        <v>610</v>
      </c>
      <c r="D53" s="569"/>
      <c r="E53" s="570"/>
      <c r="F53" s="246" t="s">
        <v>29</v>
      </c>
      <c r="G53" s="679">
        <v>1411.7236789999999</v>
      </c>
      <c r="H53" s="680">
        <v>46.244678999999998</v>
      </c>
      <c r="I53" s="680">
        <v>1365.479</v>
      </c>
      <c r="J53" s="248"/>
      <c r="K53" s="248"/>
      <c r="L53" s="248"/>
      <c r="X53" s="581"/>
    </row>
    <row r="54" spans="2:24" ht="15" thickBot="1">
      <c r="B54" s="1020"/>
      <c r="C54" s="1031"/>
      <c r="D54" s="707">
        <v>35.79</v>
      </c>
      <c r="E54" s="204"/>
      <c r="F54" s="245" t="s">
        <v>617</v>
      </c>
      <c r="G54" s="695">
        <v>50.525590471409998</v>
      </c>
      <c r="H54" s="243">
        <v>1.65509706141</v>
      </c>
      <c r="I54" s="243">
        <v>48.870493410000002</v>
      </c>
      <c r="J54" s="243">
        <v>68.487306367694629</v>
      </c>
      <c r="K54" s="243">
        <v>1.3364374808501547</v>
      </c>
      <c r="L54" s="701">
        <v>67.150868886844478</v>
      </c>
    </row>
    <row r="55" spans="2:24">
      <c r="B55" s="1020"/>
      <c r="C55" s="999" t="s">
        <v>120</v>
      </c>
      <c r="D55" s="1032"/>
      <c r="E55" s="1074"/>
      <c r="F55" s="244" t="s">
        <v>29</v>
      </c>
      <c r="G55" s="688">
        <v>6204.0834290000003</v>
      </c>
      <c r="H55" s="697">
        <v>938.94142899999997</v>
      </c>
      <c r="I55" s="697">
        <v>5265.1419999999998</v>
      </c>
      <c r="J55" s="249"/>
      <c r="K55" s="249"/>
      <c r="L55" s="249"/>
    </row>
    <row r="56" spans="2:24" ht="15" thickBot="1">
      <c r="B56" s="1021"/>
      <c r="C56" s="1001"/>
      <c r="D56" s="1002"/>
      <c r="E56" s="1075"/>
      <c r="F56" s="247" t="s">
        <v>617</v>
      </c>
      <c r="G56" s="689">
        <v>135.51356022140999</v>
      </c>
      <c r="H56" s="690">
        <v>18.080643811409999</v>
      </c>
      <c r="I56" s="690">
        <v>117.43291641</v>
      </c>
      <c r="J56" s="698">
        <v>156.05234229105881</v>
      </c>
      <c r="K56" s="698">
        <v>17.820150806724339</v>
      </c>
      <c r="L56" s="698">
        <v>138.23219148433449</v>
      </c>
    </row>
    <row r="57" spans="2:24">
      <c r="B57" s="991" t="s">
        <v>619</v>
      </c>
      <c r="C57" s="582" t="s">
        <v>632</v>
      </c>
      <c r="D57" s="582"/>
      <c r="E57" s="583"/>
      <c r="F57" s="214" t="s">
        <v>29</v>
      </c>
      <c r="G57" s="679">
        <v>847.53500000000008</v>
      </c>
      <c r="H57" s="679">
        <v>22.635000000000002</v>
      </c>
      <c r="I57" s="680">
        <v>824.90000000000009</v>
      </c>
      <c r="J57" s="248"/>
      <c r="K57" s="248"/>
      <c r="L57" s="248"/>
    </row>
    <row r="58" spans="2:24" ht="15" thickBot="1">
      <c r="B58" s="992"/>
      <c r="C58" s="582"/>
      <c r="D58" s="582"/>
      <c r="E58" s="583"/>
      <c r="F58" s="215" t="s">
        <v>633</v>
      </c>
      <c r="G58" s="695">
        <v>13.871726530000002</v>
      </c>
      <c r="H58" s="695">
        <v>0.65503752999999998</v>
      </c>
      <c r="I58" s="243">
        <v>13.216689000000002</v>
      </c>
      <c r="J58" s="243">
        <v>13.6010004415</v>
      </c>
      <c r="K58" s="705">
        <v>0.38431144149999996</v>
      </c>
      <c r="L58" s="705">
        <v>13.216689000000001</v>
      </c>
    </row>
    <row r="59" spans="2:24">
      <c r="B59" s="1016"/>
      <c r="C59" s="216" t="s">
        <v>620</v>
      </c>
      <c r="D59" s="699">
        <v>30.59</v>
      </c>
      <c r="E59" s="228" t="s">
        <v>621</v>
      </c>
      <c r="F59" s="214" t="s">
        <v>29</v>
      </c>
      <c r="G59" s="679">
        <v>4743.2574999999997</v>
      </c>
      <c r="H59" s="680">
        <v>911.51599999999974</v>
      </c>
      <c r="I59" s="680">
        <v>3831.7414999999996</v>
      </c>
      <c r="J59" s="248"/>
      <c r="K59" s="248"/>
      <c r="L59" s="248"/>
    </row>
    <row r="60" spans="2:24" ht="15" thickBot="1">
      <c r="B60" s="1016"/>
      <c r="C60" s="218"/>
      <c r="D60" s="700">
        <v>30.59</v>
      </c>
      <c r="E60" s="229" t="s">
        <v>621</v>
      </c>
      <c r="F60" s="215" t="s">
        <v>617</v>
      </c>
      <c r="G60" s="695">
        <v>145.09624692499997</v>
      </c>
      <c r="H60" s="243">
        <v>27.88327443999999</v>
      </c>
      <c r="I60" s="243">
        <v>117.21297248499999</v>
      </c>
      <c r="J60" s="243">
        <v>111.91531898374998</v>
      </c>
      <c r="K60" s="705">
        <v>22.542603816999993</v>
      </c>
      <c r="L60" s="243">
        <v>89.372715166749984</v>
      </c>
    </row>
    <row r="61" spans="2:24">
      <c r="B61" s="1016"/>
      <c r="C61" s="216" t="s">
        <v>610</v>
      </c>
      <c r="D61" s="1018"/>
      <c r="E61" s="228"/>
      <c r="F61" s="214" t="s">
        <v>29</v>
      </c>
      <c r="G61" s="576"/>
      <c r="H61" s="577"/>
      <c r="I61" s="577"/>
      <c r="J61" s="248"/>
      <c r="K61" s="248"/>
      <c r="L61" s="248"/>
    </row>
    <row r="62" spans="2:24" ht="15" thickBot="1">
      <c r="B62" s="1016"/>
      <c r="C62" s="218"/>
      <c r="D62" s="994"/>
      <c r="E62" s="229"/>
      <c r="F62" s="215" t="s">
        <v>613</v>
      </c>
      <c r="G62" s="578"/>
      <c r="H62" s="580"/>
      <c r="I62" s="580"/>
      <c r="J62" s="701">
        <v>21.9917220345</v>
      </c>
      <c r="K62" s="701">
        <v>0</v>
      </c>
      <c r="L62" s="701">
        <v>21.9917220345</v>
      </c>
    </row>
    <row r="63" spans="2:24">
      <c r="B63" s="1016"/>
      <c r="C63" s="1007" t="s">
        <v>120</v>
      </c>
      <c r="D63" s="1008"/>
      <c r="E63" s="1009"/>
      <c r="F63" s="214" t="s">
        <v>29</v>
      </c>
      <c r="G63" s="688">
        <v>5590.7924999999996</v>
      </c>
      <c r="H63" s="697">
        <v>934.15099999999973</v>
      </c>
      <c r="I63" s="697">
        <v>4656.6414999999997</v>
      </c>
      <c r="J63" s="249"/>
      <c r="K63" s="249"/>
      <c r="L63" s="249"/>
    </row>
    <row r="64" spans="2:24" ht="15" outlineLevel="1" thickBot="1">
      <c r="B64" s="1017"/>
      <c r="C64" s="1010"/>
      <c r="D64" s="1011"/>
      <c r="E64" s="1012"/>
      <c r="F64" s="215" t="s">
        <v>617</v>
      </c>
      <c r="G64" s="689">
        <v>158.96797345499996</v>
      </c>
      <c r="H64" s="690">
        <v>28.538311969999992</v>
      </c>
      <c r="I64" s="690">
        <v>130.429661485</v>
      </c>
      <c r="J64" s="690">
        <v>147.50804145974996</v>
      </c>
      <c r="K64" s="690">
        <v>22.926915258499992</v>
      </c>
      <c r="L64" s="690">
        <v>124.58112620124999</v>
      </c>
    </row>
    <row r="65" spans="2:14" outlineLevel="1">
      <c r="B65" s="1019" t="s">
        <v>634</v>
      </c>
      <c r="C65" s="584" t="s">
        <v>632</v>
      </c>
      <c r="D65" s="584"/>
      <c r="E65" s="586"/>
      <c r="F65" s="244" t="s">
        <v>29</v>
      </c>
      <c r="G65" s="679">
        <v>847.53500000000008</v>
      </c>
      <c r="H65" s="679">
        <v>22.635000000000002</v>
      </c>
      <c r="I65" s="704">
        <v>824.90000000000009</v>
      </c>
      <c r="J65" s="252"/>
      <c r="K65" s="252"/>
      <c r="L65" s="252"/>
    </row>
    <row r="66" spans="2:14" ht="15" outlineLevel="1" thickBot="1">
      <c r="B66" s="1020"/>
      <c r="C66" s="585"/>
      <c r="D66" s="585"/>
      <c r="E66" s="586"/>
      <c r="F66" s="245" t="s">
        <v>617</v>
      </c>
      <c r="G66" s="695">
        <v>13.871726530000002</v>
      </c>
      <c r="H66" s="695">
        <v>0.65503752999999998</v>
      </c>
      <c r="I66" s="705">
        <v>13.216689000000002</v>
      </c>
      <c r="J66" s="705">
        <v>13.87172653</v>
      </c>
      <c r="K66" s="705">
        <v>0.65503752999999998</v>
      </c>
      <c r="L66" s="705">
        <v>13.216689000000001</v>
      </c>
    </row>
    <row r="67" spans="2:14" outlineLevel="1">
      <c r="B67" s="1020"/>
      <c r="C67" s="995" t="s">
        <v>620</v>
      </c>
      <c r="D67" s="691">
        <v>63</v>
      </c>
      <c r="E67" s="198" t="s">
        <v>621</v>
      </c>
      <c r="F67" s="244" t="s">
        <v>29</v>
      </c>
      <c r="G67" s="679">
        <v>5512.9831451000009</v>
      </c>
      <c r="H67" s="680">
        <v>905.95929589999969</v>
      </c>
      <c r="I67" s="680">
        <v>4607.0238492000008</v>
      </c>
      <c r="J67" s="248"/>
      <c r="K67" s="248"/>
      <c r="L67" s="248"/>
    </row>
    <row r="68" spans="2:14" ht="15" outlineLevel="1" thickBot="1">
      <c r="B68" s="1020"/>
      <c r="C68" s="996"/>
      <c r="D68" s="692">
        <v>63</v>
      </c>
      <c r="E68" s="570" t="s">
        <v>621</v>
      </c>
      <c r="F68" s="245" t="s">
        <v>617</v>
      </c>
      <c r="G68" s="695">
        <v>347.31793814129998</v>
      </c>
      <c r="H68" s="243">
        <v>57.075435641699997</v>
      </c>
      <c r="I68" s="243">
        <v>290.24250249959999</v>
      </c>
      <c r="J68" s="243">
        <v>256.31817709396501</v>
      </c>
      <c r="K68" s="243">
        <v>43.938963100934998</v>
      </c>
      <c r="L68" s="243">
        <v>212.37921399303002</v>
      </c>
      <c r="N68" s="251"/>
    </row>
    <row r="69" spans="2:14" outlineLevel="1">
      <c r="B69" s="1020"/>
      <c r="C69" s="995" t="s">
        <v>610</v>
      </c>
      <c r="D69" s="995"/>
      <c r="E69" s="570"/>
      <c r="F69" s="246" t="s">
        <v>29</v>
      </c>
      <c r="G69" s="576"/>
      <c r="H69" s="577"/>
      <c r="I69" s="577"/>
      <c r="J69" s="248"/>
      <c r="K69" s="248"/>
      <c r="L69" s="248"/>
    </row>
    <row r="70" spans="2:14" ht="15" outlineLevel="1" thickBot="1">
      <c r="B70" s="1020"/>
      <c r="C70" s="996"/>
      <c r="D70" s="996"/>
      <c r="E70" s="204"/>
      <c r="F70" s="245" t="s">
        <v>617</v>
      </c>
      <c r="G70" s="578"/>
      <c r="H70" s="580"/>
      <c r="I70" s="580"/>
      <c r="J70" s="701">
        <v>0</v>
      </c>
      <c r="K70" s="243">
        <v>0</v>
      </c>
      <c r="L70" s="701">
        <v>0</v>
      </c>
    </row>
    <row r="71" spans="2:14">
      <c r="B71" s="1020"/>
      <c r="C71" s="999" t="s">
        <v>120</v>
      </c>
      <c r="D71" s="1000"/>
      <c r="E71" s="1074"/>
      <c r="F71" s="244" t="s">
        <v>29</v>
      </c>
      <c r="G71" s="688">
        <v>6360.5181451000008</v>
      </c>
      <c r="H71" s="697">
        <v>928.59429589999968</v>
      </c>
      <c r="I71" s="697">
        <v>5431.9238492000004</v>
      </c>
      <c r="J71" s="249"/>
      <c r="K71" s="249"/>
      <c r="L71" s="249"/>
    </row>
    <row r="72" spans="2:14" ht="15" thickBot="1">
      <c r="B72" s="1021"/>
      <c r="C72" s="1001"/>
      <c r="D72" s="1002"/>
      <c r="E72" s="1075"/>
      <c r="F72" s="247" t="s">
        <v>617</v>
      </c>
      <c r="G72" s="689">
        <v>361.18966467129997</v>
      </c>
      <c r="H72" s="690">
        <v>57.730473171699998</v>
      </c>
      <c r="I72" s="690">
        <v>303.45919149960002</v>
      </c>
      <c r="J72" s="690">
        <v>270.18990362396499</v>
      </c>
      <c r="K72" s="690">
        <v>43.938963100934998</v>
      </c>
      <c r="L72" s="690">
        <v>225.59590299303002</v>
      </c>
    </row>
    <row r="73" spans="2:14">
      <c r="B73" s="991" t="s">
        <v>623</v>
      </c>
      <c r="C73" s="582" t="s">
        <v>632</v>
      </c>
      <c r="D73" s="582"/>
      <c r="E73" s="583"/>
      <c r="F73" s="214" t="s">
        <v>29</v>
      </c>
      <c r="G73" s="679">
        <v>909.55600000000004</v>
      </c>
      <c r="H73" s="679">
        <v>84.656000000000006</v>
      </c>
      <c r="I73" s="704">
        <v>824.90000000000009</v>
      </c>
      <c r="J73" s="252"/>
      <c r="K73" s="252"/>
      <c r="L73" s="252"/>
    </row>
    <row r="74" spans="2:14" ht="15" thickBot="1">
      <c r="B74" s="992"/>
      <c r="C74" s="582"/>
      <c r="D74" s="582"/>
      <c r="E74" s="583"/>
      <c r="F74" s="215" t="s">
        <v>617</v>
      </c>
      <c r="G74" s="708">
        <v>17.903091530000005</v>
      </c>
      <c r="H74" s="695">
        <v>4.6864025300000005</v>
      </c>
      <c r="I74" s="705">
        <v>13.216689000000002</v>
      </c>
      <c r="J74" s="705">
        <v>16.088977280000002</v>
      </c>
      <c r="K74" s="705">
        <v>2.8722882799999998</v>
      </c>
      <c r="L74" s="705">
        <v>13.216689000000001</v>
      </c>
    </row>
    <row r="75" spans="2:14">
      <c r="B75" s="1016"/>
      <c r="C75" s="216" t="s">
        <v>620</v>
      </c>
      <c r="D75" s="699">
        <v>65</v>
      </c>
      <c r="E75" s="228" t="s">
        <v>621</v>
      </c>
      <c r="F75" s="214" t="s">
        <v>29</v>
      </c>
      <c r="G75" s="679">
        <v>5598.5849999999991</v>
      </c>
      <c r="H75" s="680">
        <v>1086.0529999999997</v>
      </c>
      <c r="I75" s="680">
        <v>4512.5319999999992</v>
      </c>
      <c r="J75" s="248"/>
      <c r="K75" s="248"/>
      <c r="L75" s="248"/>
    </row>
    <row r="76" spans="2:14" ht="15" thickBot="1">
      <c r="B76" s="1016"/>
      <c r="C76" s="218"/>
      <c r="D76" s="700">
        <v>65</v>
      </c>
      <c r="E76" s="229" t="s">
        <v>621</v>
      </c>
      <c r="F76" s="215" t="s">
        <v>617</v>
      </c>
      <c r="G76" s="695">
        <v>363.90802499999995</v>
      </c>
      <c r="H76" s="243">
        <v>70.593445000000003</v>
      </c>
      <c r="I76" s="243">
        <v>293.31457999999998</v>
      </c>
      <c r="J76" s="243">
        <v>356.44248591358496</v>
      </c>
      <c r="K76" s="243">
        <v>64.510340788764978</v>
      </c>
      <c r="L76" s="243">
        <v>291.93214512482001</v>
      </c>
    </row>
    <row r="77" spans="2:14">
      <c r="B77" s="1016"/>
      <c r="C77" s="216" t="s">
        <v>610</v>
      </c>
      <c r="D77" s="1018"/>
      <c r="E77" s="228"/>
      <c r="F77" s="214" t="s">
        <v>29</v>
      </c>
      <c r="G77" s="576"/>
      <c r="H77" s="577"/>
      <c r="I77" s="577"/>
      <c r="J77" s="248"/>
      <c r="K77" s="248"/>
      <c r="L77" s="248"/>
    </row>
    <row r="78" spans="2:14" ht="15" thickBot="1">
      <c r="B78" s="1016"/>
      <c r="C78" s="218"/>
      <c r="D78" s="994"/>
      <c r="E78" s="229"/>
      <c r="F78" s="215" t="s">
        <v>613</v>
      </c>
      <c r="G78" s="578"/>
      <c r="H78" s="580"/>
      <c r="I78" s="580"/>
      <c r="J78" s="701">
        <v>0</v>
      </c>
      <c r="K78" s="701">
        <v>0</v>
      </c>
      <c r="L78" s="701">
        <v>0</v>
      </c>
    </row>
    <row r="79" spans="2:14">
      <c r="B79" s="1016"/>
      <c r="C79" s="1007" t="s">
        <v>120</v>
      </c>
      <c r="D79" s="1008"/>
      <c r="E79" s="1009"/>
      <c r="F79" s="214" t="s">
        <v>29</v>
      </c>
      <c r="G79" s="688">
        <v>6508.1409999999996</v>
      </c>
      <c r="H79" s="697">
        <v>1170.7089999999996</v>
      </c>
      <c r="I79" s="697">
        <v>5337.4319999999989</v>
      </c>
      <c r="J79" s="249"/>
      <c r="K79" s="249"/>
      <c r="L79" s="249"/>
    </row>
    <row r="80" spans="2:14" ht="15" thickBot="1">
      <c r="B80" s="1017"/>
      <c r="C80" s="1010"/>
      <c r="D80" s="1011"/>
      <c r="E80" s="1012"/>
      <c r="F80" s="215" t="s">
        <v>617</v>
      </c>
      <c r="G80" s="689">
        <v>381.81111652999994</v>
      </c>
      <c r="H80" s="690">
        <v>75.279847529999998</v>
      </c>
      <c r="I80" s="690">
        <v>306.53126899999995</v>
      </c>
      <c r="J80" s="690">
        <v>372.53146319358495</v>
      </c>
      <c r="K80" s="690">
        <v>67.382629068764984</v>
      </c>
      <c r="L80" s="690">
        <v>305.14883412481998</v>
      </c>
    </row>
    <row r="81" spans="1:12">
      <c r="B81" s="194"/>
      <c r="C81" s="194"/>
      <c r="D81" s="194"/>
      <c r="E81" s="194"/>
      <c r="F81" s="194"/>
      <c r="G81" s="233"/>
      <c r="H81" s="233"/>
      <c r="I81" s="233"/>
      <c r="J81" s="233"/>
      <c r="K81" s="233"/>
      <c r="L81" s="233"/>
    </row>
    <row r="82" spans="1:12">
      <c r="B82" s="234" t="s">
        <v>42</v>
      </c>
    </row>
    <row r="83" spans="1:12">
      <c r="A83" s="189">
        <v>1</v>
      </c>
      <c r="B83" s="253" t="s">
        <v>139</v>
      </c>
      <c r="C83" s="235"/>
      <c r="D83" s="235"/>
      <c r="F83" s="235"/>
    </row>
    <row r="84" spans="1:12">
      <c r="A84" s="189">
        <v>2</v>
      </c>
      <c r="B84" s="253" t="s">
        <v>635</v>
      </c>
      <c r="C84" s="235"/>
      <c r="D84" s="235"/>
      <c r="F84" s="235"/>
    </row>
    <row r="85" spans="1:12">
      <c r="A85" s="189">
        <v>3</v>
      </c>
      <c r="B85" s="253" t="s">
        <v>636</v>
      </c>
      <c r="C85" s="235"/>
      <c r="D85" s="235"/>
      <c r="F85" s="235"/>
    </row>
    <row r="86" spans="1:12">
      <c r="A86" s="189">
        <v>4</v>
      </c>
      <c r="B86" s="253" t="s">
        <v>637</v>
      </c>
      <c r="C86" s="235"/>
      <c r="D86" s="235"/>
      <c r="F86" s="235"/>
    </row>
    <row r="87" spans="1:12">
      <c r="A87" s="189">
        <v>5</v>
      </c>
      <c r="B87" s="253" t="s">
        <v>638</v>
      </c>
      <c r="C87" s="235"/>
      <c r="D87" s="235"/>
      <c r="F87" s="235"/>
    </row>
    <row r="88" spans="1:12">
      <c r="A88" s="253">
        <v>6</v>
      </c>
      <c r="B88" s="253" t="s">
        <v>639</v>
      </c>
    </row>
    <row r="89" spans="1:12">
      <c r="A89" s="189">
        <v>7</v>
      </c>
      <c r="B89" s="253" t="s">
        <v>640</v>
      </c>
    </row>
    <row r="90" spans="1:12">
      <c r="A90" s="189">
        <v>8</v>
      </c>
      <c r="B90" s="253" t="s">
        <v>641</v>
      </c>
    </row>
    <row r="91" spans="1:12">
      <c r="A91" s="709">
        <v>9</v>
      </c>
      <c r="B91" s="253" t="s">
        <v>642</v>
      </c>
    </row>
    <row r="92" spans="1:12" ht="17.25" customHeight="1">
      <c r="A92" s="189">
        <v>10</v>
      </c>
      <c r="B92" s="253" t="s">
        <v>643</v>
      </c>
    </row>
    <row r="93" spans="1:12">
      <c r="A93" s="189">
        <v>11</v>
      </c>
      <c r="B93" s="253" t="s">
        <v>644</v>
      </c>
    </row>
    <row r="94" spans="1:12">
      <c r="A94" s="253">
        <v>12</v>
      </c>
      <c r="B94" s="253" t="s">
        <v>645</v>
      </c>
    </row>
  </sheetData>
  <mergeCells count="52">
    <mergeCell ref="R35:S35"/>
    <mergeCell ref="B49:B56"/>
    <mergeCell ref="C51:C52"/>
    <mergeCell ref="C53:C54"/>
    <mergeCell ref="C55:E56"/>
    <mergeCell ref="E45:E46"/>
    <mergeCell ref="C47:E48"/>
    <mergeCell ref="C25:C26"/>
    <mergeCell ref="D25:D26"/>
    <mergeCell ref="E25:E26"/>
    <mergeCell ref="C27:E28"/>
    <mergeCell ref="B73:B80"/>
    <mergeCell ref="D77:D78"/>
    <mergeCell ref="C79:E80"/>
    <mergeCell ref="B29:B34"/>
    <mergeCell ref="D31:D32"/>
    <mergeCell ref="C33:E34"/>
    <mergeCell ref="B35:B40"/>
    <mergeCell ref="C35:C36"/>
    <mergeCell ref="C37:C38"/>
    <mergeCell ref="D37:D38"/>
    <mergeCell ref="E37:E38"/>
    <mergeCell ref="C39:E40"/>
    <mergeCell ref="B57:B64"/>
    <mergeCell ref="D61:D62"/>
    <mergeCell ref="C63:E64"/>
    <mergeCell ref="B65:B72"/>
    <mergeCell ref="J5:L5"/>
    <mergeCell ref="D19:D20"/>
    <mergeCell ref="C21:E22"/>
    <mergeCell ref="B23:B28"/>
    <mergeCell ref="C23:C24"/>
    <mergeCell ref="C67:C68"/>
    <mergeCell ref="C69:C70"/>
    <mergeCell ref="D69:D70"/>
    <mergeCell ref="C71:E72"/>
    <mergeCell ref="B11:B16"/>
    <mergeCell ref="B41:B48"/>
    <mergeCell ref="D45:D46"/>
    <mergeCell ref="E13:E14"/>
    <mergeCell ref="C15:E16"/>
    <mergeCell ref="N5:V5"/>
    <mergeCell ref="B7:B10"/>
    <mergeCell ref="C7:C8"/>
    <mergeCell ref="D7:D8"/>
    <mergeCell ref="C9:E10"/>
    <mergeCell ref="G5:I5"/>
    <mergeCell ref="B17:B22"/>
    <mergeCell ref="C19:C20"/>
    <mergeCell ref="C11:C12"/>
    <mergeCell ref="C13:C14"/>
    <mergeCell ref="D13:D14"/>
  </mergeCells>
  <pageMargins left="0.7" right="0.7" top="0.75" bottom="0.75" header="0.3" footer="0.3"/>
  <pageSetup paperSize="9" scale="34" orientation="landscape" r:id="rId1"/>
  <headerFooter>
    <oddHeader>&amp;C&amp;G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0BC4E-7F9F-4F21-91F5-393CF8DE5EFF}">
  <sheetPr>
    <tabColor rgb="FFA2B2C8"/>
    <pageSetUpPr fitToPage="1"/>
  </sheetPr>
  <dimension ref="A2:W72"/>
  <sheetViews>
    <sheetView showGridLines="0" zoomScale="40" zoomScaleNormal="40" workbookViewId="0">
      <selection activeCell="A2" sqref="A2:V70"/>
    </sheetView>
  </sheetViews>
  <sheetFormatPr defaultColWidth="7" defaultRowHeight="14.45"/>
  <cols>
    <col min="1" max="1" width="7" style="189"/>
    <col min="2" max="2" width="18.875" style="189" customWidth="1"/>
    <col min="3" max="3" width="15.5" style="189" customWidth="1"/>
    <col min="4" max="4" width="13.75" style="189" customWidth="1"/>
    <col min="5" max="5" width="5.875" style="190" customWidth="1"/>
    <col min="6" max="6" width="16.75" style="189" customWidth="1"/>
    <col min="7" max="7" width="11.875" style="191" customWidth="1"/>
    <col min="8" max="8" width="12" style="189" customWidth="1"/>
    <col min="9" max="10" width="11.875" style="189" customWidth="1"/>
    <col min="11" max="11" width="12" style="189" customWidth="1"/>
    <col min="12" max="12" width="11.875" style="189" customWidth="1"/>
    <col min="13" max="13" width="7" style="189"/>
    <col min="14" max="14" width="11.625" style="189" customWidth="1"/>
    <col min="15" max="15" width="7" style="189"/>
    <col min="16" max="16" width="25.875" style="189" customWidth="1"/>
    <col min="17" max="17" width="13" style="189" customWidth="1"/>
    <col min="18" max="18" width="15.25" style="189" customWidth="1"/>
    <col min="19" max="19" width="7" style="189"/>
    <col min="20" max="20" width="17.125" style="189" customWidth="1"/>
    <col min="21" max="21" width="12" style="189" customWidth="1"/>
    <col min="22" max="22" width="18" style="189" customWidth="1"/>
    <col min="23" max="23" width="20.5" style="189" customWidth="1"/>
    <col min="24" max="16384" width="7" style="189"/>
  </cols>
  <sheetData>
    <row r="2" spans="2:23">
      <c r="B2" s="188" t="s">
        <v>588</v>
      </c>
      <c r="C2" s="188"/>
    </row>
    <row r="3" spans="2:23" ht="15" thickBot="1">
      <c r="B3" s="188" t="s">
        <v>589</v>
      </c>
      <c r="C3" s="678">
        <v>45382</v>
      </c>
      <c r="G3" s="189"/>
    </row>
    <row r="4" spans="2:23" ht="30" customHeight="1" thickBot="1">
      <c r="G4" s="1036" t="s">
        <v>646</v>
      </c>
      <c r="H4" s="1037"/>
      <c r="I4" s="1038"/>
      <c r="J4" s="1036" t="s">
        <v>647</v>
      </c>
      <c r="K4" s="1037" t="s">
        <v>648</v>
      </c>
      <c r="L4" s="1038" t="s">
        <v>648</v>
      </c>
      <c r="P4" s="1039" t="s">
        <v>649</v>
      </c>
      <c r="Q4" s="1040"/>
      <c r="R4" s="1040"/>
      <c r="S4" s="1040"/>
      <c r="T4" s="1040"/>
      <c r="U4" s="1040"/>
      <c r="V4" s="1041"/>
      <c r="W4" s="512"/>
    </row>
    <row r="5" spans="2:23" ht="44.1" thickBot="1">
      <c r="B5" s="192" t="s">
        <v>593</v>
      </c>
      <c r="C5" s="193" t="s">
        <v>594</v>
      </c>
      <c r="D5" s="192" t="s">
        <v>650</v>
      </c>
      <c r="F5" s="194"/>
      <c r="G5" s="513" t="s">
        <v>597</v>
      </c>
      <c r="H5" s="514" t="s">
        <v>598</v>
      </c>
      <c r="I5" s="515" t="s">
        <v>599</v>
      </c>
      <c r="J5" s="513" t="s">
        <v>597</v>
      </c>
      <c r="K5" s="514" t="s">
        <v>598</v>
      </c>
      <c r="L5" s="515" t="s">
        <v>599</v>
      </c>
      <c r="P5" s="195" t="s">
        <v>600</v>
      </c>
      <c r="Q5" s="195" t="s">
        <v>601</v>
      </c>
      <c r="R5" s="195" t="s">
        <v>602</v>
      </c>
      <c r="S5" s="195" t="s">
        <v>603</v>
      </c>
      <c r="T5" s="195" t="s">
        <v>604</v>
      </c>
      <c r="U5" s="195" t="s">
        <v>651</v>
      </c>
      <c r="V5" s="196" t="s">
        <v>652</v>
      </c>
    </row>
    <row r="6" spans="2:23">
      <c r="B6" s="1023" t="s">
        <v>612</v>
      </c>
      <c r="C6" s="197" t="s">
        <v>610</v>
      </c>
      <c r="D6" s="710">
        <v>41800</v>
      </c>
      <c r="E6" s="198" t="s">
        <v>621</v>
      </c>
      <c r="F6" s="199" t="s">
        <v>29</v>
      </c>
      <c r="G6" s="711">
        <v>1073.7759999999998</v>
      </c>
      <c r="H6" s="712">
        <v>0</v>
      </c>
      <c r="I6" s="712">
        <v>1073.7759999999998</v>
      </c>
      <c r="J6" s="516"/>
      <c r="K6" s="517"/>
      <c r="L6" s="517"/>
      <c r="P6" s="200" t="s">
        <v>653</v>
      </c>
      <c r="Q6" s="201" t="s">
        <v>599</v>
      </c>
      <c r="R6" s="201">
        <v>10</v>
      </c>
      <c r="S6" s="202" t="s">
        <v>634</v>
      </c>
      <c r="T6" s="201">
        <v>139.887</v>
      </c>
      <c r="U6" s="201">
        <v>176850</v>
      </c>
      <c r="V6" s="684">
        <v>24.739015949999999</v>
      </c>
    </row>
    <row r="7" spans="2:23" ht="15" thickBot="1">
      <c r="B7" s="1042"/>
      <c r="C7" s="203"/>
      <c r="D7" s="518"/>
      <c r="E7" s="204"/>
      <c r="F7" s="205" t="s">
        <v>654</v>
      </c>
      <c r="G7" s="713">
        <v>44.883836799999997</v>
      </c>
      <c r="H7" s="714">
        <v>0</v>
      </c>
      <c r="I7" s="714">
        <v>44.883836799999997</v>
      </c>
      <c r="J7" s="715">
        <v>22.441918399999999</v>
      </c>
      <c r="K7" s="716">
        <v>0</v>
      </c>
      <c r="L7" s="717">
        <v>22.441918399999999</v>
      </c>
      <c r="P7" s="206" t="s">
        <v>655</v>
      </c>
      <c r="Q7" s="207" t="s">
        <v>599</v>
      </c>
      <c r="R7" s="207">
        <v>10</v>
      </c>
      <c r="S7" s="208" t="s">
        <v>634</v>
      </c>
      <c r="T7" s="207">
        <v>259.5</v>
      </c>
      <c r="U7" s="207">
        <v>128660</v>
      </c>
      <c r="V7" s="686">
        <v>33.387270000000001</v>
      </c>
    </row>
    <row r="8" spans="2:23">
      <c r="B8" s="1042"/>
      <c r="C8" s="197" t="s">
        <v>120</v>
      </c>
      <c r="D8" s="519"/>
      <c r="E8" s="209"/>
      <c r="F8" s="210" t="s">
        <v>29</v>
      </c>
      <c r="G8" s="718">
        <v>1073.7759999999998</v>
      </c>
      <c r="H8" s="719">
        <v>0</v>
      </c>
      <c r="I8" s="719">
        <v>1073.7759999999998</v>
      </c>
      <c r="J8" s="520"/>
      <c r="K8" s="521"/>
      <c r="L8" s="522"/>
      <c r="W8" s="523"/>
    </row>
    <row r="9" spans="2:23" ht="15" thickBot="1">
      <c r="B9" s="1043"/>
      <c r="C9" s="203"/>
      <c r="D9" s="524"/>
      <c r="E9" s="211"/>
      <c r="F9" s="205" t="s">
        <v>654</v>
      </c>
      <c r="G9" s="720">
        <v>44.883836799999997</v>
      </c>
      <c r="H9" s="721">
        <v>0</v>
      </c>
      <c r="I9" s="721">
        <v>44.883836799999997</v>
      </c>
      <c r="J9" s="722">
        <v>22.441918399999999</v>
      </c>
      <c r="K9" s="723">
        <v>0</v>
      </c>
      <c r="L9" s="724">
        <v>22.441918399999999</v>
      </c>
    </row>
    <row r="10" spans="2:23">
      <c r="B10" s="1044" t="s">
        <v>615</v>
      </c>
      <c r="C10" s="212" t="s">
        <v>610</v>
      </c>
      <c r="D10" s="725">
        <v>40645.660000000003</v>
      </c>
      <c r="E10" s="213"/>
      <c r="F10" s="214" t="s">
        <v>29</v>
      </c>
      <c r="G10" s="726">
        <v>1115.9979999999998</v>
      </c>
      <c r="H10" s="727">
        <v>12.06</v>
      </c>
      <c r="I10" s="727">
        <v>1103.9379999999999</v>
      </c>
      <c r="J10" s="516"/>
      <c r="K10" s="517"/>
      <c r="L10" s="526"/>
    </row>
    <row r="11" spans="2:23" ht="15" thickBot="1">
      <c r="B11" s="1045"/>
      <c r="C11" s="212"/>
      <c r="D11" s="527"/>
      <c r="E11" s="213"/>
      <c r="F11" s="215" t="s">
        <v>654</v>
      </c>
      <c r="G11" s="728">
        <v>45.360475268679998</v>
      </c>
      <c r="H11" s="714">
        <v>0.49018665960000007</v>
      </c>
      <c r="I11" s="714">
        <v>44.870288609079999</v>
      </c>
      <c r="J11" s="715">
        <v>45.122156034340001</v>
      </c>
      <c r="K11" s="716">
        <v>0.24509332980000004</v>
      </c>
      <c r="L11" s="717">
        <v>44.877062704540002</v>
      </c>
    </row>
    <row r="12" spans="2:23">
      <c r="B12" s="1045"/>
      <c r="C12" s="216" t="s">
        <v>120</v>
      </c>
      <c r="D12" s="528"/>
      <c r="E12" s="217"/>
      <c r="F12" s="214" t="s">
        <v>29</v>
      </c>
      <c r="G12" s="729">
        <v>1115.9979999999998</v>
      </c>
      <c r="H12" s="718">
        <v>12.06</v>
      </c>
      <c r="I12" s="719">
        <v>1103.9379999999999</v>
      </c>
      <c r="J12" s="520"/>
      <c r="K12" s="521"/>
      <c r="L12" s="522"/>
    </row>
    <row r="13" spans="2:23" ht="15" thickBot="1">
      <c r="B13" s="1046"/>
      <c r="C13" s="218"/>
      <c r="D13" s="527"/>
      <c r="E13" s="219"/>
      <c r="F13" s="215" t="s">
        <v>654</v>
      </c>
      <c r="G13" s="720">
        <v>45.360475268679998</v>
      </c>
      <c r="H13" s="720">
        <v>0.49018665960000007</v>
      </c>
      <c r="I13" s="720">
        <v>44.870288609079999</v>
      </c>
      <c r="J13" s="722">
        <v>45.122156034340001</v>
      </c>
      <c r="K13" s="723">
        <v>0.24509332980000004</v>
      </c>
      <c r="L13" s="724">
        <v>44.877062704540002</v>
      </c>
    </row>
    <row r="14" spans="2:23">
      <c r="B14" s="1026" t="s">
        <v>629</v>
      </c>
      <c r="C14" s="221" t="s">
        <v>610</v>
      </c>
      <c r="D14" s="730">
        <v>46150</v>
      </c>
      <c r="E14" s="222" t="s">
        <v>621</v>
      </c>
      <c r="F14" s="223" t="s">
        <v>29</v>
      </c>
      <c r="G14" s="711">
        <v>1053.7470000000001</v>
      </c>
      <c r="H14" s="712">
        <v>11.007</v>
      </c>
      <c r="I14" s="727">
        <v>1042.74</v>
      </c>
      <c r="J14" s="516"/>
      <c r="K14" s="517"/>
      <c r="L14" s="526"/>
    </row>
    <row r="15" spans="2:23" ht="15" thickBot="1">
      <c r="B15" s="1034"/>
      <c r="C15" s="224"/>
      <c r="D15" s="524"/>
      <c r="E15" s="225"/>
      <c r="F15" s="226" t="s">
        <v>656</v>
      </c>
      <c r="G15" s="728">
        <v>48.630424049999981</v>
      </c>
      <c r="H15" s="714">
        <v>0.50797305000000004</v>
      </c>
      <c r="I15" s="714">
        <v>48.122450999999984</v>
      </c>
      <c r="J15" s="715">
        <v>46.995449659339997</v>
      </c>
      <c r="K15" s="716">
        <v>0.49907985480000006</v>
      </c>
      <c r="L15" s="717">
        <v>46.496369804539995</v>
      </c>
    </row>
    <row r="16" spans="2:23">
      <c r="B16" s="1034"/>
      <c r="C16" s="221" t="s">
        <v>120</v>
      </c>
      <c r="D16" s="519"/>
      <c r="E16" s="222"/>
      <c r="F16" s="223" t="s">
        <v>29</v>
      </c>
      <c r="G16" s="729">
        <v>1053.7470000000001</v>
      </c>
      <c r="H16" s="718">
        <v>11.007</v>
      </c>
      <c r="I16" s="719">
        <v>1042.74</v>
      </c>
      <c r="J16" s="520"/>
      <c r="K16" s="521"/>
      <c r="L16" s="522"/>
    </row>
    <row r="17" spans="2:13" ht="15" thickBot="1">
      <c r="B17" s="1035"/>
      <c r="C17" s="224"/>
      <c r="D17" s="524"/>
      <c r="E17" s="227"/>
      <c r="F17" s="226" t="s">
        <v>654</v>
      </c>
      <c r="G17" s="720">
        <v>48.630424049999981</v>
      </c>
      <c r="H17" s="720">
        <v>0.50797305000000004</v>
      </c>
      <c r="I17" s="720">
        <v>48.122450999999984</v>
      </c>
      <c r="J17" s="722">
        <v>46.995449659339997</v>
      </c>
      <c r="K17" s="723">
        <v>0.49907985480000006</v>
      </c>
      <c r="L17" s="724">
        <v>46.496369804539995</v>
      </c>
    </row>
    <row r="18" spans="2:13">
      <c r="B18" s="991" t="s">
        <v>630</v>
      </c>
      <c r="C18" s="216" t="s">
        <v>657</v>
      </c>
      <c r="D18" s="725">
        <v>45950</v>
      </c>
      <c r="E18" s="228" t="s">
        <v>621</v>
      </c>
      <c r="F18" s="214" t="s">
        <v>29</v>
      </c>
      <c r="G18" s="726">
        <v>1060.7942</v>
      </c>
      <c r="H18" s="727">
        <v>18.055</v>
      </c>
      <c r="I18" s="727">
        <v>1042.7392</v>
      </c>
      <c r="J18" s="516"/>
      <c r="K18" s="517"/>
      <c r="L18" s="526"/>
    </row>
    <row r="19" spans="2:13" ht="15" thickBot="1">
      <c r="B19" s="1050"/>
      <c r="C19" s="218"/>
      <c r="D19" s="527"/>
      <c r="E19" s="229"/>
      <c r="F19" s="215" t="s">
        <v>654</v>
      </c>
      <c r="G19" s="728">
        <v>48.743493489999999</v>
      </c>
      <c r="H19" s="714">
        <v>0.82962725000000004</v>
      </c>
      <c r="I19" s="714">
        <v>47.913866239999997</v>
      </c>
      <c r="J19" s="715">
        <v>48.68695876999999</v>
      </c>
      <c r="K19" s="716">
        <v>0.66880015000000004</v>
      </c>
      <c r="L19" s="717">
        <v>48.018158619999987</v>
      </c>
    </row>
    <row r="20" spans="2:13">
      <c r="B20" s="1050"/>
      <c r="C20" s="216" t="s">
        <v>120</v>
      </c>
      <c r="D20" s="528"/>
      <c r="E20" s="217"/>
      <c r="F20" s="214" t="s">
        <v>29</v>
      </c>
      <c r="G20" s="729">
        <v>1060.7942</v>
      </c>
      <c r="H20" s="718">
        <v>18.055</v>
      </c>
      <c r="I20" s="719">
        <v>1042.7392</v>
      </c>
      <c r="J20" s="520"/>
      <c r="K20" s="521"/>
      <c r="L20" s="522"/>
    </row>
    <row r="21" spans="2:13" ht="15" thickBot="1">
      <c r="B21" s="1051"/>
      <c r="C21" s="218"/>
      <c r="D21" s="527"/>
      <c r="E21" s="219"/>
      <c r="F21" s="215" t="s">
        <v>617</v>
      </c>
      <c r="G21" s="720">
        <v>48.743493489999999</v>
      </c>
      <c r="H21" s="720">
        <v>0.82962725000000004</v>
      </c>
      <c r="I21" s="720">
        <v>47.913866239999997</v>
      </c>
      <c r="J21" s="722">
        <v>48.68695876999999</v>
      </c>
      <c r="K21" s="723">
        <v>0.66880015000000004</v>
      </c>
      <c r="L21" s="724">
        <v>48.018158619999987</v>
      </c>
    </row>
    <row r="22" spans="2:13">
      <c r="B22" s="1026" t="s">
        <v>624</v>
      </c>
      <c r="C22" s="221" t="s">
        <v>620</v>
      </c>
      <c r="D22" s="730">
        <v>46150</v>
      </c>
      <c r="E22" s="222" t="s">
        <v>621</v>
      </c>
      <c r="F22" s="223" t="s">
        <v>29</v>
      </c>
      <c r="G22" s="726">
        <v>589.202</v>
      </c>
      <c r="H22" s="727">
        <v>0</v>
      </c>
      <c r="I22" s="727">
        <v>589.202</v>
      </c>
      <c r="J22" s="516"/>
      <c r="K22" s="517"/>
      <c r="L22" s="526"/>
    </row>
    <row r="23" spans="2:13" ht="15" thickBot="1">
      <c r="B23" s="1052"/>
      <c r="C23" s="224"/>
      <c r="D23" s="524"/>
      <c r="E23" s="225"/>
      <c r="F23" s="226" t="s">
        <v>656</v>
      </c>
      <c r="G23" s="713">
        <v>27.191672300000004</v>
      </c>
      <c r="H23" s="731">
        <v>0</v>
      </c>
      <c r="I23" s="731">
        <v>27.191672300000004</v>
      </c>
      <c r="J23" s="715">
        <v>37.967582895</v>
      </c>
      <c r="K23" s="716">
        <v>0.41481362500000002</v>
      </c>
      <c r="L23" s="717">
        <v>37.552769269999999</v>
      </c>
    </row>
    <row r="24" spans="2:13">
      <c r="B24" s="1052"/>
      <c r="C24" s="230" t="s">
        <v>610</v>
      </c>
      <c r="D24" s="730">
        <v>46150</v>
      </c>
      <c r="E24" s="231"/>
      <c r="F24" s="223" t="s">
        <v>29</v>
      </c>
      <c r="G24" s="711">
        <v>481.38699999999994</v>
      </c>
      <c r="H24" s="712">
        <v>22.779</v>
      </c>
      <c r="I24" s="712">
        <v>458.60799999999995</v>
      </c>
      <c r="J24" s="529"/>
      <c r="K24" s="530"/>
      <c r="L24" s="531"/>
    </row>
    <row r="25" spans="2:13" ht="15" thickBot="1">
      <c r="B25" s="1052"/>
      <c r="C25" s="230"/>
      <c r="D25" s="524"/>
      <c r="E25" s="231"/>
      <c r="F25" s="226" t="s">
        <v>654</v>
      </c>
      <c r="G25" s="714">
        <v>22.216010050000001</v>
      </c>
      <c r="H25" s="714">
        <v>1.0512508500000002</v>
      </c>
      <c r="I25" s="714">
        <v>21.164759200000002</v>
      </c>
      <c r="J25" s="715">
        <v>11.108005025000001</v>
      </c>
      <c r="K25" s="716">
        <v>0.52562542500000009</v>
      </c>
      <c r="L25" s="717">
        <v>10.582379600000001</v>
      </c>
    </row>
    <row r="26" spans="2:13">
      <c r="B26" s="1052"/>
      <c r="C26" s="221" t="s">
        <v>120</v>
      </c>
      <c r="D26" s="519"/>
      <c r="E26" s="222"/>
      <c r="F26" s="223" t="s">
        <v>29</v>
      </c>
      <c r="G26" s="718">
        <v>1070.5889999999999</v>
      </c>
      <c r="H26" s="719">
        <v>22.779</v>
      </c>
      <c r="I26" s="719">
        <v>1047.81</v>
      </c>
      <c r="J26" s="520"/>
      <c r="K26" s="521"/>
      <c r="L26" s="522"/>
    </row>
    <row r="27" spans="2:13" ht="15" thickBot="1">
      <c r="B27" s="1053"/>
      <c r="C27" s="224"/>
      <c r="D27" s="524"/>
      <c r="E27" s="227"/>
      <c r="F27" s="226" t="s">
        <v>654</v>
      </c>
      <c r="G27" s="720">
        <v>49.407682350000002</v>
      </c>
      <c r="H27" s="720">
        <v>1.0512508500000002</v>
      </c>
      <c r="I27" s="720">
        <v>48.356431500000006</v>
      </c>
      <c r="J27" s="722">
        <v>49.075587920000004</v>
      </c>
      <c r="K27" s="723">
        <v>0.94043905000000017</v>
      </c>
      <c r="L27" s="724">
        <v>48.135148870000002</v>
      </c>
    </row>
    <row r="28" spans="2:13">
      <c r="B28" s="991" t="s">
        <v>611</v>
      </c>
      <c r="C28" s="216" t="s">
        <v>620</v>
      </c>
      <c r="D28" s="725">
        <v>46149</v>
      </c>
      <c r="E28" s="228" t="s">
        <v>621</v>
      </c>
      <c r="F28" s="214" t="s">
        <v>29</v>
      </c>
      <c r="G28" s="726">
        <v>604.62899999999991</v>
      </c>
      <c r="H28" s="727">
        <v>24.048999999999999</v>
      </c>
      <c r="I28" s="727">
        <v>580.57999999999993</v>
      </c>
      <c r="J28" s="529"/>
      <c r="K28" s="530"/>
      <c r="L28" s="531"/>
    </row>
    <row r="29" spans="2:13" ht="15" thickBot="1">
      <c r="B29" s="1050"/>
      <c r="C29" s="218"/>
      <c r="D29" s="532"/>
      <c r="E29" s="229"/>
      <c r="F29" s="215" t="s">
        <v>654</v>
      </c>
      <c r="G29" s="713">
        <v>27.903023720999997</v>
      </c>
      <c r="H29" s="731">
        <v>1.109837301</v>
      </c>
      <c r="I29" s="731">
        <v>26.793186419999998</v>
      </c>
      <c r="J29" s="715">
        <v>27.547348010499999</v>
      </c>
      <c r="K29" s="716">
        <v>0.5549186505</v>
      </c>
      <c r="L29" s="717">
        <v>26.992429359999999</v>
      </c>
    </row>
    <row r="30" spans="2:13">
      <c r="B30" s="1050"/>
      <c r="C30" s="216" t="s">
        <v>610</v>
      </c>
      <c r="D30" s="533"/>
      <c r="E30" s="228"/>
      <c r="F30" s="214" t="s">
        <v>29</v>
      </c>
      <c r="G30" s="534"/>
      <c r="H30" s="535"/>
      <c r="I30" s="535"/>
      <c r="J30" s="516"/>
      <c r="K30" s="517"/>
      <c r="L30" s="526"/>
    </row>
    <row r="31" spans="2:13" ht="15" thickBot="1">
      <c r="B31" s="1050"/>
      <c r="C31" s="218"/>
      <c r="D31" s="532"/>
      <c r="E31" s="229"/>
      <c r="F31" s="215" t="s">
        <v>654</v>
      </c>
      <c r="G31" s="536"/>
      <c r="H31" s="537"/>
      <c r="I31" s="537"/>
      <c r="J31" s="715">
        <v>11.108005025000001</v>
      </c>
      <c r="K31" s="716">
        <v>0.52562542500000009</v>
      </c>
      <c r="L31" s="717">
        <v>10.582379600000001</v>
      </c>
      <c r="M31" s="232"/>
    </row>
    <row r="32" spans="2:13">
      <c r="B32" s="1050"/>
      <c r="C32" s="216" t="s">
        <v>120</v>
      </c>
      <c r="D32" s="528"/>
      <c r="E32" s="217"/>
      <c r="F32" s="214" t="s">
        <v>29</v>
      </c>
      <c r="G32" s="718">
        <v>604.62899999999991</v>
      </c>
      <c r="H32" s="719">
        <v>24.048999999999999</v>
      </c>
      <c r="I32" s="719">
        <v>580.57999999999993</v>
      </c>
      <c r="J32" s="520"/>
      <c r="K32" s="521"/>
      <c r="L32" s="522"/>
    </row>
    <row r="33" spans="2:12" ht="15" thickBot="1">
      <c r="B33" s="1051"/>
      <c r="C33" s="218"/>
      <c r="D33" s="527"/>
      <c r="E33" s="219"/>
      <c r="F33" s="215" t="s">
        <v>654</v>
      </c>
      <c r="G33" s="720">
        <v>27.903023720999997</v>
      </c>
      <c r="H33" s="720">
        <v>1.109837301</v>
      </c>
      <c r="I33" s="720">
        <v>26.793186419999998</v>
      </c>
      <c r="J33" s="722">
        <v>38.655353035499999</v>
      </c>
      <c r="K33" s="723">
        <v>1.0805440755000002</v>
      </c>
      <c r="L33" s="724">
        <v>37.574808959999999</v>
      </c>
    </row>
    <row r="34" spans="2:12" ht="15" thickBot="1">
      <c r="B34" s="1026" t="s">
        <v>614</v>
      </c>
      <c r="C34" s="221" t="s">
        <v>620</v>
      </c>
      <c r="D34" s="730">
        <v>47820</v>
      </c>
      <c r="E34" s="222" t="s">
        <v>621</v>
      </c>
      <c r="F34" s="223" t="s">
        <v>29</v>
      </c>
      <c r="G34" s="726">
        <v>599.15499999999997</v>
      </c>
      <c r="H34" s="727">
        <v>29.306999999999999</v>
      </c>
      <c r="I34" s="727">
        <v>569.84799999999996</v>
      </c>
      <c r="J34" s="516"/>
      <c r="K34" s="517"/>
      <c r="L34" s="526"/>
    </row>
    <row r="35" spans="2:12" ht="15" thickBot="1">
      <c r="B35" s="1026"/>
      <c r="C35" s="224"/>
      <c r="D35" s="524"/>
      <c r="E35" s="225"/>
      <c r="F35" s="226" t="s">
        <v>656</v>
      </c>
      <c r="G35" s="713">
        <v>28.651592100000002</v>
      </c>
      <c r="H35" s="731">
        <v>1.4014607400000001</v>
      </c>
      <c r="I35" s="731">
        <v>27.250131360000001</v>
      </c>
      <c r="J35" s="715">
        <v>28.277307910500003</v>
      </c>
      <c r="K35" s="716">
        <v>1.2556490205000002</v>
      </c>
      <c r="L35" s="717">
        <v>27.021658890000001</v>
      </c>
    </row>
    <row r="36" spans="2:12" ht="15" thickBot="1">
      <c r="B36" s="1026"/>
      <c r="C36" s="221" t="s">
        <v>610</v>
      </c>
      <c r="D36" s="538"/>
      <c r="E36" s="222"/>
      <c r="F36" s="223" t="s">
        <v>29</v>
      </c>
      <c r="G36" s="534"/>
      <c r="H36" s="535"/>
      <c r="I36" s="535"/>
      <c r="J36" s="539"/>
      <c r="K36" s="540"/>
      <c r="L36" s="541"/>
    </row>
    <row r="37" spans="2:12" ht="15" thickBot="1">
      <c r="B37" s="1026"/>
      <c r="C37" s="224"/>
      <c r="D37" s="524"/>
      <c r="E37" s="225"/>
      <c r="F37" s="226" t="s">
        <v>654</v>
      </c>
      <c r="G37" s="536"/>
      <c r="H37" s="537"/>
      <c r="I37" s="537"/>
      <c r="J37" s="542"/>
      <c r="K37" s="543"/>
      <c r="L37" s="544"/>
    </row>
    <row r="38" spans="2:12" ht="15" thickBot="1">
      <c r="B38" s="1026"/>
      <c r="C38" s="221" t="s">
        <v>120</v>
      </c>
      <c r="D38" s="519"/>
      <c r="E38" s="222"/>
      <c r="F38" s="223" t="s">
        <v>29</v>
      </c>
      <c r="G38" s="718">
        <v>599.15499999999997</v>
      </c>
      <c r="H38" s="719">
        <v>29.306999999999999</v>
      </c>
      <c r="I38" s="719">
        <v>569.84799999999996</v>
      </c>
      <c r="J38" s="520"/>
      <c r="K38" s="521"/>
      <c r="L38" s="522"/>
    </row>
    <row r="39" spans="2:12" ht="15" thickBot="1">
      <c r="B39" s="1054"/>
      <c r="C39" s="224"/>
      <c r="D39" s="524"/>
      <c r="E39" s="227"/>
      <c r="F39" s="226" t="s">
        <v>654</v>
      </c>
      <c r="G39" s="720">
        <v>28.651592100000002</v>
      </c>
      <c r="H39" s="720">
        <v>1.4014607400000001</v>
      </c>
      <c r="I39" s="720">
        <v>27.250131360000001</v>
      </c>
      <c r="J39" s="722">
        <v>28.277307910500003</v>
      </c>
      <c r="K39" s="723">
        <v>1.2556490205000002</v>
      </c>
      <c r="L39" s="724">
        <v>27.021658890000001</v>
      </c>
    </row>
    <row r="40" spans="2:12">
      <c r="B40" s="991" t="s">
        <v>619</v>
      </c>
      <c r="C40" s="216" t="s">
        <v>620</v>
      </c>
      <c r="D40" s="725">
        <v>46000</v>
      </c>
      <c r="E40" s="228" t="s">
        <v>621</v>
      </c>
      <c r="F40" s="214" t="s">
        <v>29</v>
      </c>
      <c r="G40" s="726">
        <v>600.29099999999994</v>
      </c>
      <c r="H40" s="727">
        <v>30.443000000000001</v>
      </c>
      <c r="I40" s="727">
        <v>569.84799999999996</v>
      </c>
      <c r="J40" s="516"/>
      <c r="K40" s="517"/>
      <c r="L40" s="526"/>
    </row>
    <row r="41" spans="2:12" ht="15" thickBot="1">
      <c r="B41" s="1050"/>
      <c r="C41" s="218"/>
      <c r="D41" s="532"/>
      <c r="E41" s="229"/>
      <c r="F41" s="215" t="s">
        <v>654</v>
      </c>
      <c r="G41" s="713">
        <v>27.613385999999998</v>
      </c>
      <c r="H41" s="731">
        <v>1.4003779999999999</v>
      </c>
      <c r="I41" s="731">
        <v>26.213007999999999</v>
      </c>
      <c r="J41" s="715">
        <v>28.13248905</v>
      </c>
      <c r="K41" s="716">
        <v>1.4009193700000002</v>
      </c>
      <c r="L41" s="717">
        <v>26.73156968</v>
      </c>
    </row>
    <row r="42" spans="2:12">
      <c r="B42" s="1050"/>
      <c r="C42" s="216" t="s">
        <v>610</v>
      </c>
      <c r="D42" s="533"/>
      <c r="E42" s="228"/>
      <c r="F42" s="214" t="s">
        <v>29</v>
      </c>
      <c r="G42" s="534"/>
      <c r="H42" s="535"/>
      <c r="I42" s="535"/>
      <c r="J42" s="539" t="s">
        <v>64</v>
      </c>
      <c r="K42" s="540"/>
      <c r="L42" s="541"/>
    </row>
    <row r="43" spans="2:12" ht="15" thickBot="1">
      <c r="B43" s="1050"/>
      <c r="C43" s="218"/>
      <c r="D43" s="532"/>
      <c r="E43" s="229"/>
      <c r="F43" s="215" t="s">
        <v>654</v>
      </c>
      <c r="G43" s="536"/>
      <c r="H43" s="537"/>
      <c r="I43" s="537"/>
      <c r="J43" s="545"/>
      <c r="K43" s="546"/>
      <c r="L43" s="547"/>
    </row>
    <row r="44" spans="2:12">
      <c r="B44" s="1050"/>
      <c r="C44" s="216" t="s">
        <v>120</v>
      </c>
      <c r="D44" s="528"/>
      <c r="E44" s="217"/>
      <c r="F44" s="214" t="s">
        <v>29</v>
      </c>
      <c r="G44" s="718">
        <v>600.29099999999994</v>
      </c>
      <c r="H44" s="719">
        <v>30.443000000000001</v>
      </c>
      <c r="I44" s="719">
        <v>569.84799999999996</v>
      </c>
      <c r="J44" s="520"/>
      <c r="K44" s="521"/>
      <c r="L44" s="522"/>
    </row>
    <row r="45" spans="2:12" ht="15" thickBot="1">
      <c r="B45" s="1051"/>
      <c r="C45" s="218"/>
      <c r="D45" s="527"/>
      <c r="E45" s="219"/>
      <c r="F45" s="215" t="s">
        <v>654</v>
      </c>
      <c r="G45" s="720">
        <v>27.613385999999998</v>
      </c>
      <c r="H45" s="720">
        <v>1.4003779999999999</v>
      </c>
      <c r="I45" s="720">
        <v>26.213007999999999</v>
      </c>
      <c r="J45" s="732">
        <v>28.13248905</v>
      </c>
      <c r="K45" s="733">
        <v>1.4009193700000002</v>
      </c>
      <c r="L45" s="734">
        <v>26.73156968</v>
      </c>
    </row>
    <row r="46" spans="2:12">
      <c r="B46" s="1026" t="s">
        <v>634</v>
      </c>
      <c r="C46" s="230" t="s">
        <v>658</v>
      </c>
      <c r="D46" s="548"/>
      <c r="E46" s="549"/>
      <c r="F46" s="550"/>
      <c r="G46" s="726">
        <v>399.387</v>
      </c>
      <c r="H46" s="535"/>
      <c r="I46" s="735">
        <v>399.387</v>
      </c>
      <c r="J46" s="551"/>
      <c r="K46" s="540"/>
      <c r="L46" s="552"/>
    </row>
    <row r="47" spans="2:12" ht="15" thickBot="1">
      <c r="B47" s="1027"/>
      <c r="C47" s="553"/>
      <c r="D47" s="554"/>
      <c r="E47" s="549"/>
      <c r="F47" s="550"/>
      <c r="G47" s="713">
        <v>58.126285950000003</v>
      </c>
      <c r="H47" s="555"/>
      <c r="I47" s="736">
        <v>58.126285950000003</v>
      </c>
      <c r="J47" s="737">
        <v>29.063142975000002</v>
      </c>
      <c r="K47" s="546"/>
      <c r="L47" s="738">
        <v>29.063142975000002</v>
      </c>
    </row>
    <row r="48" spans="2:12">
      <c r="B48" s="1027"/>
      <c r="C48" s="221" t="s">
        <v>620</v>
      </c>
      <c r="D48" s="730">
        <v>83050</v>
      </c>
      <c r="E48" s="222" t="s">
        <v>621</v>
      </c>
      <c r="F48" s="223" t="s">
        <v>29</v>
      </c>
      <c r="G48" s="726">
        <v>600.29399999999998</v>
      </c>
      <c r="H48" s="727">
        <v>30.446000000000002</v>
      </c>
      <c r="I48" s="727">
        <v>569.84799999999996</v>
      </c>
      <c r="J48" s="516"/>
      <c r="K48" s="517"/>
      <c r="L48" s="526"/>
    </row>
    <row r="49" spans="2:12" ht="15" thickBot="1">
      <c r="B49" s="1027"/>
      <c r="C49" s="224"/>
      <c r="D49" s="524"/>
      <c r="E49" s="225"/>
      <c r="F49" s="226" t="s">
        <v>656</v>
      </c>
      <c r="G49" s="713">
        <v>49.854416700000009</v>
      </c>
      <c r="H49" s="731">
        <v>2.5285403000000004</v>
      </c>
      <c r="I49" s="731">
        <v>47.325876400000006</v>
      </c>
      <c r="J49" s="715">
        <v>38.733901350000004</v>
      </c>
      <c r="K49" s="716">
        <v>1.9644591500000002</v>
      </c>
      <c r="L49" s="717">
        <v>36.7694422</v>
      </c>
    </row>
    <row r="50" spans="2:12">
      <c r="B50" s="1027"/>
      <c r="C50" s="221" t="s">
        <v>610</v>
      </c>
      <c r="D50" s="538"/>
      <c r="E50" s="222"/>
      <c r="F50" s="223" t="s">
        <v>29</v>
      </c>
      <c r="G50" s="534"/>
      <c r="H50" s="535"/>
      <c r="I50" s="535"/>
      <c r="J50" s="539"/>
      <c r="K50" s="540"/>
      <c r="L50" s="541"/>
    </row>
    <row r="51" spans="2:12" ht="15" thickBot="1">
      <c r="B51" s="1027"/>
      <c r="C51" s="224"/>
      <c r="D51" s="524"/>
      <c r="E51" s="225"/>
      <c r="F51" s="226" t="s">
        <v>654</v>
      </c>
      <c r="G51" s="536"/>
      <c r="H51" s="537"/>
      <c r="I51" s="537"/>
      <c r="J51" s="542"/>
      <c r="K51" s="543"/>
      <c r="L51" s="544"/>
    </row>
    <row r="52" spans="2:12">
      <c r="B52" s="1055"/>
      <c r="C52" s="221" t="s">
        <v>120</v>
      </c>
      <c r="D52" s="519"/>
      <c r="E52" s="222"/>
      <c r="F52" s="223" t="s">
        <v>29</v>
      </c>
      <c r="G52" s="718">
        <v>999.68100000000004</v>
      </c>
      <c r="H52" s="719">
        <v>30.446000000000002</v>
      </c>
      <c r="I52" s="719">
        <v>969.2349999999999</v>
      </c>
      <c r="J52" s="520"/>
      <c r="K52" s="521"/>
      <c r="L52" s="522"/>
    </row>
    <row r="53" spans="2:12" ht="15" thickBot="1">
      <c r="B53" s="994"/>
      <c r="C53" s="224"/>
      <c r="D53" s="524"/>
      <c r="E53" s="227"/>
      <c r="F53" s="226" t="s">
        <v>654</v>
      </c>
      <c r="G53" s="720">
        <v>107.98070265000001</v>
      </c>
      <c r="H53" s="720">
        <v>2.5285403000000004</v>
      </c>
      <c r="I53" s="720">
        <v>105.45216235000001</v>
      </c>
      <c r="J53" s="732">
        <v>67.797044325000002</v>
      </c>
      <c r="K53" s="733">
        <v>1.9644591500000002</v>
      </c>
      <c r="L53" s="734">
        <v>65.832585175000006</v>
      </c>
    </row>
    <row r="54" spans="2:12">
      <c r="B54" s="1047" t="s">
        <v>623</v>
      </c>
      <c r="C54" s="216" t="s">
        <v>658</v>
      </c>
      <c r="D54" s="525"/>
      <c r="E54" s="228"/>
      <c r="F54" s="214"/>
      <c r="G54" s="739">
        <v>399.387</v>
      </c>
      <c r="H54" s="535"/>
      <c r="I54" s="735">
        <v>399.387</v>
      </c>
      <c r="J54" s="551"/>
      <c r="K54" s="540"/>
      <c r="L54" s="552"/>
    </row>
    <row r="55" spans="2:12" ht="15" thickBot="1">
      <c r="B55" s="1048"/>
      <c r="C55" s="218"/>
      <c r="D55" s="532"/>
      <c r="E55" s="229"/>
      <c r="F55" s="215"/>
      <c r="G55" s="740">
        <v>58.126285950000003</v>
      </c>
      <c r="H55" s="555"/>
      <c r="I55" s="736">
        <v>58.126285950000003</v>
      </c>
      <c r="J55" s="737">
        <v>58.126285950000003</v>
      </c>
      <c r="K55" s="546"/>
      <c r="L55" s="738">
        <v>58.126285950000003</v>
      </c>
    </row>
    <row r="56" spans="2:12">
      <c r="B56" s="1048"/>
      <c r="C56" s="216" t="s">
        <v>620</v>
      </c>
      <c r="D56" s="725">
        <v>106667.67</v>
      </c>
      <c r="E56" s="228" t="s">
        <v>621</v>
      </c>
      <c r="F56" s="214" t="s">
        <v>29</v>
      </c>
      <c r="G56" s="726">
        <v>545.76300000000015</v>
      </c>
      <c r="H56" s="727">
        <v>20.411000000000001</v>
      </c>
      <c r="I56" s="727">
        <v>525.35200000000009</v>
      </c>
      <c r="J56" s="516"/>
      <c r="K56" s="517"/>
      <c r="L56" s="526"/>
    </row>
    <row r="57" spans="2:12" ht="15" thickBot="1">
      <c r="B57" s="1048"/>
      <c r="C57" s="218"/>
      <c r="D57" s="532"/>
      <c r="E57" s="229"/>
      <c r="F57" s="215" t="s">
        <v>656</v>
      </c>
      <c r="G57" s="713">
        <v>58.214721819210006</v>
      </c>
      <c r="H57" s="731">
        <v>2.1771734013700001</v>
      </c>
      <c r="I57" s="731">
        <v>56.037548417840007</v>
      </c>
      <c r="J57" s="715">
        <v>54.034569259605007</v>
      </c>
      <c r="K57" s="716">
        <v>2.3528568506850003</v>
      </c>
      <c r="L57" s="717">
        <v>51.681712408920006</v>
      </c>
    </row>
    <row r="58" spans="2:12">
      <c r="B58" s="1048"/>
      <c r="C58" s="216" t="s">
        <v>610</v>
      </c>
      <c r="D58" s="533"/>
      <c r="E58" s="228"/>
      <c r="F58" s="214" t="s">
        <v>29</v>
      </c>
      <c r="G58" s="534"/>
      <c r="H58" s="535"/>
      <c r="I58" s="535"/>
      <c r="J58" s="539"/>
      <c r="K58" s="540"/>
      <c r="L58" s="541"/>
    </row>
    <row r="59" spans="2:12" ht="15" thickBot="1">
      <c r="B59" s="1048"/>
      <c r="C59" s="218"/>
      <c r="D59" s="532"/>
      <c r="E59" s="229"/>
      <c r="F59" s="215" t="s">
        <v>654</v>
      </c>
      <c r="G59" s="536"/>
      <c r="H59" s="537"/>
      <c r="I59" s="537"/>
      <c r="J59" s="545"/>
      <c r="K59" s="546"/>
      <c r="L59" s="547"/>
    </row>
    <row r="60" spans="2:12">
      <c r="B60" s="1048"/>
      <c r="C60" s="216" t="s">
        <v>120</v>
      </c>
      <c r="D60" s="528"/>
      <c r="E60" s="217"/>
      <c r="F60" s="214" t="s">
        <v>29</v>
      </c>
      <c r="G60" s="718">
        <v>945.15000000000009</v>
      </c>
      <c r="H60" s="719">
        <v>20.411000000000001</v>
      </c>
      <c r="I60" s="719">
        <v>924.73900000000003</v>
      </c>
      <c r="J60" s="520"/>
      <c r="K60" s="521"/>
      <c r="L60" s="522"/>
    </row>
    <row r="61" spans="2:12" ht="15" thickBot="1">
      <c r="B61" s="1049"/>
      <c r="C61" s="218"/>
      <c r="D61" s="527"/>
      <c r="E61" s="219"/>
      <c r="F61" s="215" t="s">
        <v>654</v>
      </c>
      <c r="G61" s="720">
        <v>116.34100776921001</v>
      </c>
      <c r="H61" s="720">
        <v>2.1771734013700001</v>
      </c>
      <c r="I61" s="720">
        <v>114.16383436784001</v>
      </c>
      <c r="J61" s="732">
        <v>112.16085520960502</v>
      </c>
      <c r="K61" s="733">
        <v>2.3528568506850003</v>
      </c>
      <c r="L61" s="734">
        <v>109.80799835892</v>
      </c>
    </row>
    <row r="62" spans="2:12">
      <c r="E62" s="189"/>
      <c r="G62" s="189"/>
      <c r="H62" s="233"/>
      <c r="I62" s="233"/>
      <c r="J62" s="233"/>
      <c r="K62" s="233"/>
      <c r="L62" s="233"/>
    </row>
    <row r="63" spans="2:12">
      <c r="E63" s="189"/>
      <c r="G63" s="189"/>
      <c r="H63" s="233"/>
      <c r="I63" s="233"/>
      <c r="J63" s="233"/>
      <c r="K63" s="233"/>
      <c r="L63" s="233"/>
    </row>
    <row r="64" spans="2:12">
      <c r="B64" s="194"/>
      <c r="C64" s="194"/>
      <c r="D64" s="194"/>
      <c r="E64" s="194"/>
      <c r="F64" s="194"/>
      <c r="G64" s="233"/>
      <c r="H64" s="233"/>
      <c r="I64" s="233"/>
      <c r="J64" s="233"/>
      <c r="K64" s="233"/>
      <c r="L64" s="233"/>
    </row>
    <row r="65" spans="1:6">
      <c r="B65" s="234" t="s">
        <v>42</v>
      </c>
    </row>
    <row r="66" spans="1:6">
      <c r="A66" s="189">
        <v>1</v>
      </c>
      <c r="B66" s="235" t="s">
        <v>139</v>
      </c>
      <c r="C66" s="235"/>
      <c r="D66" s="235"/>
      <c r="F66" s="235"/>
    </row>
    <row r="67" spans="1:6">
      <c r="A67" s="189">
        <v>2</v>
      </c>
      <c r="B67" s="235" t="s">
        <v>659</v>
      </c>
      <c r="C67" s="235"/>
      <c r="D67" s="235"/>
      <c r="F67" s="235"/>
    </row>
    <row r="68" spans="1:6">
      <c r="A68" s="189">
        <v>3</v>
      </c>
      <c r="B68" s="235" t="s">
        <v>660</v>
      </c>
      <c r="C68" s="235"/>
      <c r="D68" s="235"/>
      <c r="F68" s="235"/>
    </row>
    <row r="69" spans="1:6">
      <c r="A69" s="189">
        <v>4</v>
      </c>
      <c r="B69" s="235" t="s">
        <v>637</v>
      </c>
      <c r="C69" s="235"/>
      <c r="D69" s="235"/>
      <c r="F69" s="235"/>
    </row>
    <row r="70" spans="1:6">
      <c r="B70" s="235"/>
    </row>
    <row r="71" spans="1:6" ht="17.25" customHeight="1">
      <c r="A71" s="236"/>
    </row>
    <row r="72" spans="1:6">
      <c r="A72" s="236"/>
    </row>
  </sheetData>
  <mergeCells count="13">
    <mergeCell ref="B54:B61"/>
    <mergeCell ref="B18:B21"/>
    <mergeCell ref="B22:B27"/>
    <mergeCell ref="B28:B33"/>
    <mergeCell ref="B34:B39"/>
    <mergeCell ref="B40:B45"/>
    <mergeCell ref="B46:B53"/>
    <mergeCell ref="B14:B17"/>
    <mergeCell ref="G4:I4"/>
    <mergeCell ref="J4:L4"/>
    <mergeCell ref="P4:V4"/>
    <mergeCell ref="B6:B9"/>
    <mergeCell ref="B10:B13"/>
  </mergeCells>
  <pageMargins left="0.7" right="0.7" top="0.75" bottom="0.75" header="0.3" footer="0.3"/>
  <pageSetup paperSize="9" scale="42" orientation="landscape" horizontalDpi="1200" verticalDpi="1200" r:id="rId1"/>
  <headerFooter>
    <oddHeader>&amp;C&amp;G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3875e16-7f07-4510-a19e-5ea7de505034" xsi:nil="true"/>
    <lcf76f155ced4ddcb4097134ff3c332f xmlns="177ceaa8-a513-40c4-b506-1e387729c3c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F58A140CBE4B4E8A88B771518D6B51" ma:contentTypeVersion="11" ma:contentTypeDescription="Create a new document." ma:contentTypeScope="" ma:versionID="c2cebf471af535e518a444066c28ee65">
  <xsd:schema xmlns:xsd="http://www.w3.org/2001/XMLSchema" xmlns:xs="http://www.w3.org/2001/XMLSchema" xmlns:p="http://schemas.microsoft.com/office/2006/metadata/properties" xmlns:ns2="177ceaa8-a513-40c4-b506-1e387729c3c9" xmlns:ns3="23875e16-7f07-4510-a19e-5ea7de505034" targetNamespace="http://schemas.microsoft.com/office/2006/metadata/properties" ma:root="true" ma:fieldsID="85053f5837a0a6ab2df564e67f77d135" ns2:_="" ns3:_="">
    <xsd:import namespace="177ceaa8-a513-40c4-b506-1e387729c3c9"/>
    <xsd:import namespace="23875e16-7f07-4510-a19e-5ea7de5050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7ceaa8-a513-40c4-b506-1e387729c3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875e16-7f07-4510-a19e-5ea7de50503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7c2eb6e-e5ab-4f2e-ad66-06e28b42286c}" ma:internalName="TaxCatchAll" ma:showField="CatchAllData" ma:web="23875e16-7f07-4510-a19e-5ea7de5050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42C61F-C37A-46B6-A54D-40A5E38BA53A}"/>
</file>

<file path=customXml/itemProps2.xml><?xml version="1.0" encoding="utf-8"?>
<ds:datastoreItem xmlns:ds="http://schemas.openxmlformats.org/officeDocument/2006/customXml" ds:itemID="{45029DC9-5AF7-4343-AB30-FE62B1800985}"/>
</file>

<file path=customXml/itemProps3.xml><?xml version="1.0" encoding="utf-8"?>
<ds:datastoreItem xmlns:ds="http://schemas.openxmlformats.org/officeDocument/2006/customXml" ds:itemID="{9CAF3AE7-7C04-445B-9DBB-277E4001FC5F}"/>
</file>

<file path=docProps/app.xml><?xml version="1.0" encoding="utf-8"?>
<Properties xmlns="http://schemas.openxmlformats.org/officeDocument/2006/extended-properties" xmlns:vt="http://schemas.openxmlformats.org/officeDocument/2006/docPropsVTypes">
  <Application>Microsoft Excel Online</Application>
  <Manager/>
  <Company>SSE PLC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Hall, Marlon</dc:creator>
  <cp:keywords/>
  <dc:description/>
  <cp:lastModifiedBy>Sasi Kumar, Varsha</cp:lastModifiedBy>
  <cp:revision/>
  <dcterms:created xsi:type="dcterms:W3CDTF">2023-05-23T21:05:09Z</dcterms:created>
  <dcterms:modified xsi:type="dcterms:W3CDTF">2025-02-20T14:00:54Z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0x01010011F58A140CBE4B4E8A88B771518D6B51</vt:lpwstr>
  </property>
  <property fmtid="{D5CDD505-2E9C-101B-9397-08002B2CF9AE}" pid="3" name="MediaServiceImageTags">
    <vt:lpwstr/>
  </property>
  <property fmtid="{D5CDD505-2E9C-101B-9397-08002B2CF9AE}" pid="4" name="MSIP_Label_9a1593e3-eb40-4b63-9198-a6ec3e998e52_Enabled">
    <vt:lpwstr>true</vt:lpwstr>
  </property>
  <property fmtid="{D5CDD505-2E9C-101B-9397-08002B2CF9AE}" pid="5" name="MSIP_Label_9a1593e3-eb40-4b63-9198-a6ec3e998e52_SetDate">
    <vt:lpwstr>2024-10-23T10:54:53Z</vt:lpwstr>
  </property>
  <property fmtid="{D5CDD505-2E9C-101B-9397-08002B2CF9AE}" pid="6" name="MSIP_Label_9a1593e3-eb40-4b63-9198-a6ec3e998e52_Method">
    <vt:lpwstr>Privileged</vt:lpwstr>
  </property>
  <property fmtid="{D5CDD505-2E9C-101B-9397-08002B2CF9AE}" pid="7" name="MSIP_Label_9a1593e3-eb40-4b63-9198-a6ec3e998e52_Name">
    <vt:lpwstr>9a1593e3-eb40-4b63-9198-a6ec3e998e52</vt:lpwstr>
  </property>
  <property fmtid="{D5CDD505-2E9C-101B-9397-08002B2CF9AE}" pid="8" name="MSIP_Label_9a1593e3-eb40-4b63-9198-a6ec3e998e52_SiteId">
    <vt:lpwstr>953b0f83-1ce6-45c3-82c9-1d847e372339</vt:lpwstr>
  </property>
  <property fmtid="{D5CDD505-2E9C-101B-9397-08002B2CF9AE}" pid="9" name="MSIP_Label_9a1593e3-eb40-4b63-9198-a6ec3e998e52_ActionId">
    <vt:lpwstr>0f76a146-6f1d-4546-9772-8851c6f2b744</vt:lpwstr>
  </property>
  <property fmtid="{D5CDD505-2E9C-101B-9397-08002B2CF9AE}" pid="10" name="MSIP_Label_9a1593e3-eb40-4b63-9198-a6ec3e998e52_ContentBits">
    <vt:lpwstr>4</vt:lpwstr>
  </property>
</Properties>
</file>